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8960" windowHeight="11325"/>
  </bookViews>
  <sheets>
    <sheet name="GERAL " sheetId="1" r:id="rId1"/>
    <sheet name="COMUNICAÇÃO" sheetId="2" r:id="rId2"/>
    <sheet name="PASSAGENS" sheetId="4" r:id="rId3"/>
    <sheet name="EXTERNAS" sheetId="5" r:id="rId4"/>
    <sheet name="SUBST" sheetId="6" r:id="rId5"/>
    <sheet name="DEMO" sheetId="7" r:id="rId6"/>
    <sheet name="IMPL. SERV" sheetId="8" r:id="rId7"/>
    <sheet name="ADM " sheetId="9" r:id="rId8"/>
  </sheets>
  <calcPr calcId="145621"/>
</workbook>
</file>

<file path=xl/calcChain.xml><?xml version="1.0" encoding="utf-8"?>
<calcChain xmlns="http://schemas.openxmlformats.org/spreadsheetml/2006/main">
  <c r="O9" i="8" l="1"/>
  <c r="R17" i="4"/>
  <c r="M17" i="4"/>
  <c r="M16" i="4"/>
  <c r="R11" i="1"/>
  <c r="R9" i="1"/>
  <c r="R7" i="1"/>
  <c r="R5" i="1"/>
  <c r="R15" i="1"/>
  <c r="R13" i="1"/>
  <c r="C19" i="1"/>
  <c r="C18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O13" i="1"/>
  <c r="D13" i="1"/>
  <c r="C13" i="1"/>
  <c r="C11" i="1"/>
  <c r="L9" i="1"/>
  <c r="K9" i="1"/>
  <c r="J9" i="1"/>
  <c r="I9" i="1"/>
  <c r="M7" i="1"/>
  <c r="L7" i="1"/>
  <c r="K7" i="1"/>
  <c r="J7" i="1"/>
  <c r="M5" i="1"/>
  <c r="L5" i="1"/>
  <c r="K5" i="1"/>
  <c r="J5" i="1"/>
  <c r="I5" i="1"/>
  <c r="L41" i="2"/>
  <c r="K41" i="2"/>
  <c r="J41" i="2"/>
  <c r="L39" i="2"/>
  <c r="K39" i="2"/>
  <c r="J39" i="2"/>
  <c r="I39" i="2"/>
  <c r="J27" i="2"/>
  <c r="I27" i="2"/>
  <c r="H27" i="2"/>
  <c r="J25" i="2"/>
  <c r="K25" i="2" s="1"/>
  <c r="G25" i="2"/>
  <c r="I21" i="2"/>
  <c r="H21" i="2"/>
  <c r="G21" i="2"/>
  <c r="F5" i="2"/>
  <c r="F55" i="2" s="1"/>
  <c r="F3" i="1" s="1"/>
  <c r="F18" i="1" s="1"/>
  <c r="I5" i="2"/>
  <c r="E5" i="2"/>
  <c r="D5" i="2"/>
  <c r="E55" i="2"/>
  <c r="E3" i="1" s="1"/>
  <c r="E18" i="1" s="1"/>
  <c r="O53" i="2"/>
  <c r="O55" i="2" s="1"/>
  <c r="O3" i="1" s="1"/>
  <c r="O18" i="1" s="1"/>
  <c r="N51" i="2"/>
  <c r="L49" i="2"/>
  <c r="M49" i="2" s="1"/>
  <c r="N47" i="2"/>
  <c r="M45" i="2"/>
  <c r="N45" i="2" s="1"/>
  <c r="N55" i="2" s="1"/>
  <c r="N3" i="1" s="1"/>
  <c r="N18" i="1" s="1"/>
  <c r="M43" i="2"/>
  <c r="J37" i="2"/>
  <c r="J35" i="2"/>
  <c r="J33" i="2"/>
  <c r="J31" i="2"/>
  <c r="K31" i="2" s="1"/>
  <c r="K29" i="2"/>
  <c r="I23" i="2"/>
  <c r="J23" i="2" s="1"/>
  <c r="H19" i="2"/>
  <c r="L17" i="2"/>
  <c r="J15" i="2"/>
  <c r="K15" i="2" s="1"/>
  <c r="I13" i="2"/>
  <c r="J13" i="2" s="1"/>
  <c r="J11" i="2"/>
  <c r="K11" i="2" s="1"/>
  <c r="G9" i="2"/>
  <c r="H9" i="2" s="1"/>
  <c r="I9" i="2" s="1"/>
  <c r="H7" i="2"/>
  <c r="I7" i="2" s="1"/>
  <c r="D3" i="2"/>
  <c r="R56" i="2"/>
  <c r="Q53" i="2" s="1"/>
  <c r="O3" i="9"/>
  <c r="K17" i="4"/>
  <c r="L17" i="4" s="1"/>
  <c r="J17" i="4"/>
  <c r="K16" i="4"/>
  <c r="L16" i="4"/>
  <c r="J16" i="4"/>
  <c r="I17" i="4"/>
  <c r="I16" i="4"/>
  <c r="Q17" i="4"/>
  <c r="Q13" i="4"/>
  <c r="Q11" i="4"/>
  <c r="Q9" i="4"/>
  <c r="Q7" i="4"/>
  <c r="Q5" i="4"/>
  <c r="Q3" i="4"/>
  <c r="L13" i="4"/>
  <c r="K13" i="4"/>
  <c r="M11" i="4"/>
  <c r="K9" i="4"/>
  <c r="K7" i="4"/>
  <c r="J7" i="4"/>
  <c r="I5" i="4"/>
  <c r="I3" i="4"/>
  <c r="N3" i="9"/>
  <c r="O10" i="8"/>
  <c r="N10" i="8"/>
  <c r="M10" i="8"/>
  <c r="L10" i="8"/>
  <c r="K10" i="8"/>
  <c r="J10" i="8"/>
  <c r="I10" i="8"/>
  <c r="H10" i="8"/>
  <c r="G10" i="8"/>
  <c r="F10" i="8"/>
  <c r="E10" i="8"/>
  <c r="D10" i="8"/>
  <c r="C9" i="8"/>
  <c r="C10" i="8"/>
  <c r="R10" i="8"/>
  <c r="Q5" i="8"/>
  <c r="Q3" i="8"/>
  <c r="L16" i="5"/>
  <c r="M16" i="5" s="1"/>
  <c r="K16" i="5"/>
  <c r="K15" i="5"/>
  <c r="L15" i="5"/>
  <c r="M15" i="5"/>
  <c r="J16" i="5"/>
  <c r="J15" i="5"/>
  <c r="L9" i="5"/>
  <c r="K9" i="5"/>
  <c r="M7" i="5"/>
  <c r="M5" i="5"/>
  <c r="L3" i="5"/>
  <c r="K3" i="5"/>
  <c r="R16" i="5"/>
  <c r="Q3" i="5" s="1"/>
  <c r="R24" i="6"/>
  <c r="Q19" i="6" s="1"/>
  <c r="K21" i="6"/>
  <c r="K19" i="6"/>
  <c r="J17" i="6"/>
  <c r="K15" i="6"/>
  <c r="J13" i="6"/>
  <c r="J11" i="6"/>
  <c r="J9" i="6"/>
  <c r="J7" i="6"/>
  <c r="I5" i="6"/>
  <c r="I3" i="6"/>
  <c r="C12" i="7"/>
  <c r="C13" i="7" s="1"/>
  <c r="R13" i="7"/>
  <c r="Q3" i="7" s="1"/>
  <c r="D3" i="8"/>
  <c r="R12" i="9"/>
  <c r="Q3" i="9" s="1"/>
  <c r="Q12" i="9" s="1"/>
  <c r="O11" i="9"/>
  <c r="O12" i="9" s="1"/>
  <c r="Q7" i="2" l="1"/>
  <c r="Q15" i="2"/>
  <c r="Q23" i="2"/>
  <c r="Q31" i="2"/>
  <c r="Q39" i="2"/>
  <c r="Q47" i="2"/>
  <c r="Q9" i="2"/>
  <c r="Q17" i="2"/>
  <c r="Q25" i="2"/>
  <c r="Q33" i="2"/>
  <c r="Q41" i="2"/>
  <c r="Q49" i="2"/>
  <c r="D55" i="2"/>
  <c r="G5" i="2"/>
  <c r="H5" i="2" s="1"/>
  <c r="Q3" i="2"/>
  <c r="Q11" i="2"/>
  <c r="Q19" i="2"/>
  <c r="Q27" i="2"/>
  <c r="Q35" i="2"/>
  <c r="Q43" i="2"/>
  <c r="Q51" i="2"/>
  <c r="Q5" i="2"/>
  <c r="Q13" i="2"/>
  <c r="Q21" i="2"/>
  <c r="Q29" i="2"/>
  <c r="Q37" i="2"/>
  <c r="Q45" i="2"/>
  <c r="J55" i="2"/>
  <c r="J3" i="1" s="1"/>
  <c r="J18" i="1" s="1"/>
  <c r="L55" i="2"/>
  <c r="L3" i="1" s="1"/>
  <c r="L18" i="1" s="1"/>
  <c r="K55" i="2"/>
  <c r="K3" i="1" s="1"/>
  <c r="K18" i="1" s="1"/>
  <c r="I55" i="2"/>
  <c r="I3" i="1" s="1"/>
  <c r="I18" i="1" s="1"/>
  <c r="H55" i="2"/>
  <c r="H3" i="1" s="1"/>
  <c r="H18" i="1" s="1"/>
  <c r="G55" i="2"/>
  <c r="G3" i="1" s="1"/>
  <c r="G18" i="1" s="1"/>
  <c r="M55" i="2"/>
  <c r="M3" i="1" s="1"/>
  <c r="M18" i="1" s="1"/>
  <c r="Q16" i="5"/>
  <c r="Q5" i="5"/>
  <c r="Q7" i="5"/>
  <c r="Q9" i="5"/>
  <c r="Q17" i="6"/>
  <c r="Q9" i="6"/>
  <c r="Q5" i="6"/>
  <c r="Q13" i="6"/>
  <c r="Q21" i="6"/>
  <c r="Q7" i="6"/>
  <c r="Q15" i="6"/>
  <c r="Q3" i="6"/>
  <c r="Q11" i="6"/>
  <c r="Q5" i="7"/>
  <c r="L21" i="6"/>
  <c r="K23" i="6"/>
  <c r="I23" i="6"/>
  <c r="I24" i="6" s="1"/>
  <c r="L19" i="6"/>
  <c r="J23" i="6"/>
  <c r="Q10" i="8"/>
  <c r="D9" i="8"/>
  <c r="D56" i="2" l="1"/>
  <c r="E56" i="2" s="1"/>
  <c r="F56" i="2" s="1"/>
  <c r="G56" i="2" s="1"/>
  <c r="H56" i="2" s="1"/>
  <c r="I56" i="2" s="1"/>
  <c r="J56" i="2" s="1"/>
  <c r="K56" i="2" s="1"/>
  <c r="L56" i="2" s="1"/>
  <c r="M56" i="2" s="1"/>
  <c r="N56" i="2" s="1"/>
  <c r="O56" i="2" s="1"/>
  <c r="D3" i="1"/>
  <c r="Q56" i="2"/>
  <c r="Q24" i="6"/>
  <c r="Q13" i="7"/>
  <c r="L23" i="6"/>
  <c r="J24" i="6"/>
  <c r="K24" i="6" s="1"/>
  <c r="L24" i="6" s="1"/>
  <c r="D18" i="1" l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R3" i="1"/>
  <c r="R19" i="1" l="1"/>
  <c r="Q3" i="1" s="1"/>
  <c r="Q9" i="1" l="1"/>
  <c r="Q15" i="1"/>
  <c r="Q7" i="1"/>
  <c r="Q13" i="1"/>
  <c r="Q5" i="1"/>
  <c r="Q11" i="1"/>
  <c r="Q19" i="1" s="1"/>
  <c r="G3" i="9" l="1"/>
  <c r="G11" i="9" s="1"/>
  <c r="L3" i="9"/>
  <c r="L11" i="9" s="1"/>
  <c r="F3" i="9"/>
  <c r="F11" i="9" s="1"/>
  <c r="K3" i="9"/>
  <c r="K11" i="9" s="1"/>
  <c r="H3" i="9"/>
  <c r="H11" i="9" s="1"/>
  <c r="D3" i="9"/>
  <c r="D11" i="9" s="1"/>
  <c r="J3" i="9"/>
  <c r="J11" i="9" s="1"/>
  <c r="E3" i="9"/>
  <c r="E11" i="9" s="1"/>
  <c r="M3" i="9"/>
  <c r="M11" i="9" s="1"/>
  <c r="I3" i="9"/>
  <c r="I11" i="9" s="1"/>
  <c r="N11" i="9"/>
  <c r="C3" i="9"/>
  <c r="C11" i="9" s="1"/>
  <c r="C12" i="9" s="1"/>
  <c r="D12" i="9" l="1"/>
  <c r="E12" i="9" s="1"/>
  <c r="F12" i="9" s="1"/>
  <c r="G12" i="9" s="1"/>
  <c r="H12" i="9" s="1"/>
  <c r="I12" i="9" s="1"/>
  <c r="J12" i="9" s="1"/>
  <c r="K12" i="9" s="1"/>
  <c r="L12" i="9" s="1"/>
  <c r="M12" i="9" s="1"/>
  <c r="N12" i="9" s="1"/>
</calcChain>
</file>

<file path=xl/sharedStrings.xml><?xml version="1.0" encoding="utf-8"?>
<sst xmlns="http://schemas.openxmlformats.org/spreadsheetml/2006/main" count="318" uniqueCount="68">
  <si>
    <t xml:space="preserve">01
</t>
  </si>
  <si>
    <t xml:space="preserve">BLOCO COMUNICAÇÃO
</t>
  </si>
  <si>
    <t>PASSAGENS COBERTAS</t>
  </si>
  <si>
    <t>ITEM</t>
  </si>
  <si>
    <t>DISCRIMINAÇÃO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</si>
  <si>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</si>
  <si>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</si>
  <si>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</si>
  <si>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</si>
  <si>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</si>
  <si>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</si>
  <si>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</si>
  <si>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</si>
  <si>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</si>
  <si>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</si>
  <si>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</si>
  <si>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</si>
  <si>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MÊS 13</t>
  </si>
  <si>
    <t>%</t>
  </si>
  <si>
    <t>SUBTOTAL</t>
  </si>
  <si>
    <t>-</t>
  </si>
  <si>
    <t>INSTALAÇÕES EXTERNAS</t>
  </si>
  <si>
    <t>SUBESTAÇÃO</t>
  </si>
  <si>
    <t>DEMOLIÇÕES</t>
  </si>
  <si>
    <t>IMPLANTAÇÃO E SERV. FINAIS</t>
  </si>
  <si>
    <t>ADMINISTRAÇÃO DA OBRA</t>
  </si>
  <si>
    <t>SUBTOTAL ACUMULADO</t>
  </si>
  <si>
    <t>SERVIÇOS COMPLEMENTARES</t>
  </si>
  <si>
    <t xml:space="preserve">IMPLANTAÇÃO E SERVIÇSO FINAIS </t>
  </si>
  <si>
    <t>IMPLANTAÇÃO DA OBRA</t>
  </si>
  <si>
    <t>FUNDAÇÕES</t>
  </si>
  <si>
    <t>REMOÇÃO DE ENTULHO</t>
  </si>
  <si>
    <t>SUBSTAÇÃO</t>
  </si>
  <si>
    <t>SERVIÇOS PELIMINARES</t>
  </si>
  <si>
    <t>FUNDAÇÕES E ESTRUTURA</t>
  </si>
  <si>
    <t>PAREDES</t>
  </si>
  <si>
    <t>ESQUADRIAS</t>
  </si>
  <si>
    <t>COBERTURA</t>
  </si>
  <si>
    <t>REVESTIMENTOS</t>
  </si>
  <si>
    <t>PINTURAS</t>
  </si>
  <si>
    <t>PAVIMENTAÇÕES</t>
  </si>
  <si>
    <t>INSTALAÇÃO  ALTA TENSÃO</t>
  </si>
  <si>
    <t>INSTALAÇÃO BAIXA TENSÃO</t>
  </si>
  <si>
    <t xml:space="preserve">INSTALAÇÕES EXTERNAS </t>
  </si>
  <si>
    <t>INSTALAÇÃO DE ÁGUAS PLUVIAIS</t>
  </si>
  <si>
    <t>INSTALAÇÃO TELECOMUNICAÇÃO</t>
  </si>
  <si>
    <t>INSTALAÇÃO ELÉTRICA</t>
  </si>
  <si>
    <t>INSTALAÇÃO DE C. A INCÊNDIO</t>
  </si>
  <si>
    <t>ESTRUTURA METÁLICA</t>
  </si>
  <si>
    <t>BLOCO DE COMUNICAÇÃO</t>
  </si>
  <si>
    <t>ESTRUTURA DE CONCRETO</t>
  </si>
  <si>
    <t>DIVISÓRIAS</t>
  </si>
  <si>
    <t>ESQUADRIAS ELEM. MADEIRA</t>
  </si>
  <si>
    <t>FERRAGENS</t>
  </si>
  <si>
    <t>VIDROS</t>
  </si>
  <si>
    <t>FORROS</t>
  </si>
  <si>
    <t>ELEMENTOS DE SERRALHERIA</t>
  </si>
  <si>
    <t>APARELHOS E METAIS SANITÁRIOS</t>
  </si>
  <si>
    <t>INSTALAÇÃO HIDRÁULICA</t>
  </si>
  <si>
    <t>INSTALAÇÃO SANITÁRIA</t>
  </si>
  <si>
    <t>INSTALAÇÃO TELEFÔNICA</t>
  </si>
  <si>
    <t>INSTALAÇÃO C. A INCÊNDIO</t>
  </si>
  <si>
    <t>INSTALAÇÃO AR CONDICIONADO</t>
  </si>
  <si>
    <t>COMUNICAÇÃO VISUAL E TÁTIL</t>
  </si>
  <si>
    <t>BANCADAS E ARMÁRIOS</t>
  </si>
  <si>
    <t>ELEVADOR</t>
  </si>
  <si>
    <t>PAISAGISMO</t>
  </si>
  <si>
    <t>CRONOGRAMA FÍSICO-FINANCEIRO                                              CRONOGRAMA GERAL                                                                                                                           10.11.2016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</si>
</sst>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0"/>
    <numFmt numFmtId="165" formatCode="0.0%"/>
  </numFmts>
  <fonts count="14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name val="Arial Narrow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b/>
      <sz val="7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3265FF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43" fontId="0" fillId="0" borderId="0" xfId="1" applyFont="1" applyFill="1" applyBorder="1" applyAlignment="1">
      <alignment horizontal="left" vertical="top"/>
    </xf>
    <xf numFmtId="43" fontId="0" fillId="0" borderId="0" xfId="0" applyNumberForma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 indent="4"/>
    </xf>
    <xf numFmtId="0" fontId="3" fillId="0" borderId="1" xfId="0" applyFont="1" applyFill="1" applyBorder="1" applyAlignment="1">
      <alignment horizontal="left" vertical="center" wrapText="1" indent="1"/>
    </xf>
    <xf numFmtId="43" fontId="5" fillId="0" borderId="4" xfId="1" applyFont="1" applyFill="1" applyBorder="1" applyAlignment="1">
      <alignment horizontal="right" vertical="top" wrapText="1"/>
    </xf>
    <xf numFmtId="43" fontId="1" fillId="0" borderId="2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9" fontId="1" fillId="0" borderId="1" xfId="2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43" fontId="5" fillId="0" borderId="1" xfId="1" applyFont="1" applyFill="1" applyBorder="1" applyAlignment="1">
      <alignment horizontal="right" vertical="center" wrapText="1"/>
    </xf>
    <xf numFmtId="43" fontId="5" fillId="0" borderId="1" xfId="1" applyFont="1" applyFill="1" applyBorder="1" applyAlignment="1">
      <alignment horizontal="left" vertical="center" wrapText="1" indent="2"/>
    </xf>
    <xf numFmtId="43" fontId="1" fillId="0" borderId="1" xfId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 indent="4"/>
    </xf>
    <xf numFmtId="0" fontId="7" fillId="0" borderId="1" xfId="0" applyFont="1" applyFill="1" applyBorder="1" applyAlignment="1">
      <alignment horizontal="left" vertical="center" wrapText="1" indent="1"/>
    </xf>
    <xf numFmtId="43" fontId="1" fillId="0" borderId="4" xfId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center" wrapText="1"/>
    </xf>
    <xf numFmtId="43" fontId="1" fillId="0" borderId="1" xfId="1" applyFont="1" applyFill="1" applyBorder="1" applyAlignment="1">
      <alignment horizontal="right" vertical="center" wrapText="1"/>
    </xf>
    <xf numFmtId="43" fontId="1" fillId="0" borderId="1" xfId="1" applyFont="1" applyFill="1" applyBorder="1" applyAlignment="1">
      <alignment horizontal="left" vertical="center" wrapText="1" indent="2"/>
    </xf>
    <xf numFmtId="0" fontId="7" fillId="0" borderId="1" xfId="0" applyFont="1" applyFill="1" applyBorder="1" applyAlignment="1">
      <alignment horizontal="right" vertical="center" wrapText="1" indent="1"/>
    </xf>
    <xf numFmtId="165" fontId="1" fillId="0" borderId="1" xfId="2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 wrapText="1"/>
    </xf>
    <xf numFmtId="43" fontId="1" fillId="0" borderId="1" xfId="1" applyFont="1" applyFill="1" applyBorder="1" applyAlignment="1">
      <alignment horizontal="right" vertical="center" wrapText="1" indent="2"/>
    </xf>
    <xf numFmtId="0" fontId="0" fillId="0" borderId="0" xfId="0" applyFill="1" applyBorder="1" applyAlignment="1">
      <alignment horizontal="right" vertical="top"/>
    </xf>
    <xf numFmtId="43" fontId="1" fillId="0" borderId="1" xfId="1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top" wrapText="1"/>
    </xf>
    <xf numFmtId="43" fontId="1" fillId="0" borderId="9" xfId="1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43" fontId="1" fillId="0" borderId="13" xfId="1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 indent="1"/>
    </xf>
    <xf numFmtId="43" fontId="1" fillId="0" borderId="4" xfId="1" applyFont="1" applyFill="1" applyBorder="1" applyAlignment="1">
      <alignment horizontal="left" vertical="top" wrapText="1" indent="2"/>
    </xf>
    <xf numFmtId="43" fontId="8" fillId="0" borderId="1" xfId="1" applyFont="1" applyFill="1" applyBorder="1" applyAlignment="1">
      <alignment horizontal="right" vertical="center" wrapText="1" indent="1"/>
    </xf>
    <xf numFmtId="0" fontId="8" fillId="0" borderId="13" xfId="0" applyFont="1" applyFill="1" applyBorder="1" applyAlignment="1">
      <alignment horizontal="left" vertical="center" wrapText="1"/>
    </xf>
    <xf numFmtId="43" fontId="1" fillId="0" borderId="13" xfId="1" applyFont="1" applyFill="1" applyBorder="1" applyAlignment="1">
      <alignment horizontal="left" vertical="center" wrapText="1" indent="2"/>
    </xf>
    <xf numFmtId="165" fontId="1" fillId="0" borderId="13" xfId="1" applyNumberFormat="1" applyFont="1" applyFill="1" applyBorder="1" applyAlignment="1">
      <alignment horizontal="left" vertical="center" wrapText="1" indent="1"/>
    </xf>
    <xf numFmtId="43" fontId="1" fillId="0" borderId="14" xfId="1" applyFont="1" applyFill="1" applyBorder="1" applyAlignment="1">
      <alignment horizontal="left" vertical="center" wrapText="1" indent="3"/>
    </xf>
    <xf numFmtId="43" fontId="1" fillId="0" borderId="9" xfId="1" applyFont="1" applyFill="1" applyBorder="1" applyAlignment="1">
      <alignment horizontal="center" vertical="top" wrapText="1"/>
    </xf>
    <xf numFmtId="43" fontId="1" fillId="0" borderId="11" xfId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left" vertical="center" wrapText="1"/>
    </xf>
    <xf numFmtId="43" fontId="5" fillId="0" borderId="13" xfId="1" applyFont="1" applyFill="1" applyBorder="1" applyAlignment="1">
      <alignment horizontal="right" vertical="center" wrapText="1"/>
    </xf>
    <xf numFmtId="43" fontId="5" fillId="0" borderId="14" xfId="1" applyFont="1" applyFill="1" applyBorder="1" applyAlignment="1">
      <alignment horizontal="left" vertical="center" wrapText="1" indent="3"/>
    </xf>
    <xf numFmtId="43" fontId="1" fillId="0" borderId="13" xfId="1" applyFont="1" applyFill="1" applyBorder="1" applyAlignment="1">
      <alignment horizontal="right" vertical="center" wrapText="1"/>
    </xf>
    <xf numFmtId="9" fontId="1" fillId="0" borderId="13" xfId="1" applyNumberFormat="1" applyFont="1" applyFill="1" applyBorder="1" applyAlignment="1">
      <alignment horizontal="left" vertical="center" wrapText="1" indent="1"/>
    </xf>
    <xf numFmtId="43" fontId="1" fillId="0" borderId="4" xfId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horizontal="center" vertical="center" wrapText="1"/>
    </xf>
    <xf numFmtId="43" fontId="1" fillId="0" borderId="13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center" wrapText="1" indent="1"/>
    </xf>
    <xf numFmtId="0" fontId="8" fillId="0" borderId="13" xfId="0" applyFont="1" applyFill="1" applyBorder="1" applyAlignment="1">
      <alignment horizontal="right" vertical="center" wrapText="1" indent="1"/>
    </xf>
    <xf numFmtId="10" fontId="1" fillId="0" borderId="13" xfId="1" applyNumberFormat="1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left" vertical="top"/>
    </xf>
    <xf numFmtId="10" fontId="1" fillId="0" borderId="13" xfId="1" applyNumberFormat="1" applyFont="1" applyFill="1" applyBorder="1" applyAlignment="1">
      <alignment horizontal="left" vertical="center" wrapText="1" indent="1"/>
    </xf>
    <xf numFmtId="43" fontId="1" fillId="2" borderId="4" xfId="1" applyFont="1" applyFill="1" applyBorder="1" applyAlignment="1">
      <alignment horizontal="right" vertical="top" wrapText="1"/>
    </xf>
    <xf numFmtId="43" fontId="1" fillId="2" borderId="2" xfId="1" applyFont="1" applyFill="1" applyBorder="1" applyAlignment="1">
      <alignment horizontal="right" vertical="top" wrapText="1"/>
    </xf>
    <xf numFmtId="43" fontId="1" fillId="2" borderId="4" xfId="1" applyFont="1" applyFill="1" applyBorder="1" applyAlignment="1">
      <alignment horizontal="center" vertical="top" wrapText="1"/>
    </xf>
    <xf numFmtId="43" fontId="1" fillId="2" borderId="1" xfId="1" applyFont="1" applyFill="1" applyBorder="1" applyAlignment="1">
      <alignment horizontal="center" vertical="top" wrapText="1"/>
    </xf>
    <xf numFmtId="165" fontId="1" fillId="2" borderId="2" xfId="2" applyNumberFormat="1" applyFont="1" applyFill="1" applyBorder="1" applyAlignment="1">
      <alignment horizontal="left" vertical="top" wrapText="1" indent="2"/>
    </xf>
    <xf numFmtId="165" fontId="1" fillId="2" borderId="1" xfId="2" applyNumberFormat="1" applyFont="1" applyFill="1" applyBorder="1" applyAlignment="1">
      <alignment horizontal="right" vertical="top" wrapText="1"/>
    </xf>
    <xf numFmtId="9" fontId="1" fillId="2" borderId="1" xfId="2" applyFont="1" applyFill="1" applyBorder="1" applyAlignment="1">
      <alignment horizontal="right" vertical="top" wrapText="1"/>
    </xf>
    <xf numFmtId="43" fontId="1" fillId="2" borderId="2" xfId="1" applyFont="1" applyFill="1" applyBorder="1" applyAlignment="1">
      <alignment horizontal="left" vertical="top" wrapText="1" indent="2"/>
    </xf>
    <xf numFmtId="43" fontId="1" fillId="2" borderId="1" xfId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center" wrapText="1" indent="1"/>
    </xf>
    <xf numFmtId="43" fontId="5" fillId="0" borderId="4" xfId="1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right" vertical="center" wrapText="1" indent="1"/>
    </xf>
    <xf numFmtId="43" fontId="5" fillId="2" borderId="4" xfId="1" applyFont="1" applyFill="1" applyBorder="1" applyAlignment="1">
      <alignment horizontal="right" vertical="top" wrapText="1"/>
    </xf>
    <xf numFmtId="43" fontId="5" fillId="2" borderId="2" xfId="1" applyFont="1" applyFill="1" applyBorder="1" applyAlignment="1">
      <alignment horizontal="right" vertical="top" wrapText="1"/>
    </xf>
    <xf numFmtId="43" fontId="5" fillId="2" borderId="2" xfId="1" applyFont="1" applyFill="1" applyBorder="1" applyAlignment="1">
      <alignment horizontal="left" vertical="top" wrapText="1" indent="2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3" xfId="0" applyFont="1" applyFill="1" applyBorder="1" applyAlignment="1">
      <alignment horizontal="right" vertical="center" wrapText="1" indent="1"/>
    </xf>
    <xf numFmtId="43" fontId="5" fillId="0" borderId="13" xfId="1" applyFont="1" applyFill="1" applyBorder="1" applyAlignment="1">
      <alignment horizontal="left" vertical="center" wrapText="1" indent="2"/>
    </xf>
    <xf numFmtId="10" fontId="5" fillId="0" borderId="13" xfId="1" applyNumberFormat="1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43" fontId="10" fillId="0" borderId="2" xfId="1" applyFont="1" applyFill="1" applyBorder="1" applyAlignment="1">
      <alignment horizontal="left" vertical="top" wrapText="1"/>
    </xf>
    <xf numFmtId="43" fontId="11" fillId="0" borderId="2" xfId="1" applyFont="1" applyFill="1" applyBorder="1" applyAlignment="1">
      <alignment horizontal="left" vertical="top" wrapText="1"/>
    </xf>
    <xf numFmtId="43" fontId="10" fillId="2" borderId="2" xfId="1" applyFont="1" applyFill="1" applyBorder="1" applyAlignment="1">
      <alignment horizontal="left" vertical="top" wrapText="1"/>
    </xf>
    <xf numFmtId="43" fontId="10" fillId="0" borderId="1" xfId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center" wrapText="1" indent="4"/>
    </xf>
    <xf numFmtId="0" fontId="12" fillId="0" borderId="1" xfId="0" applyFont="1" applyFill="1" applyBorder="1" applyAlignment="1">
      <alignment horizontal="left" vertical="center" wrapText="1" indent="1"/>
    </xf>
    <xf numFmtId="43" fontId="12" fillId="0" borderId="1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top" wrapText="1"/>
    </xf>
    <xf numFmtId="43" fontId="10" fillId="0" borderId="4" xfId="1" applyFont="1" applyFill="1" applyBorder="1" applyAlignment="1">
      <alignment horizontal="left" vertical="top" wrapText="1" indent="2"/>
    </xf>
    <xf numFmtId="43" fontId="11" fillId="2" borderId="4" xfId="1" applyFont="1" applyFill="1" applyBorder="1" applyAlignment="1">
      <alignment horizontal="left" vertical="top" wrapText="1" indent="2"/>
    </xf>
    <xf numFmtId="43" fontId="10" fillId="2" borderId="2" xfId="1" applyFont="1" applyFill="1" applyBorder="1" applyAlignment="1">
      <alignment horizontal="left" vertical="top" wrapText="1" indent="2"/>
    </xf>
    <xf numFmtId="43" fontId="10" fillId="2" borderId="2" xfId="1" applyFont="1" applyFill="1" applyBorder="1" applyAlignment="1">
      <alignment horizontal="left" vertical="top" wrapText="1" indent="1"/>
    </xf>
    <xf numFmtId="43" fontId="10" fillId="2" borderId="2" xfId="1" applyFont="1" applyFill="1" applyBorder="1" applyAlignment="1">
      <alignment horizontal="right" vertical="top" wrapText="1"/>
    </xf>
    <xf numFmtId="43" fontId="10" fillId="2" borderId="4" xfId="1" applyFont="1" applyFill="1" applyBorder="1" applyAlignment="1">
      <alignment horizontal="left" vertical="top" wrapText="1" indent="1"/>
    </xf>
    <xf numFmtId="43" fontId="10" fillId="0" borderId="4" xfId="1" applyFont="1" applyFill="1" applyBorder="1" applyAlignment="1">
      <alignment horizontal="left" vertical="top" wrapText="1" indent="1"/>
    </xf>
    <xf numFmtId="43" fontId="10" fillId="0" borderId="4" xfId="1" applyFont="1" applyFill="1" applyBorder="1" applyAlignment="1">
      <alignment horizontal="right" vertical="top" wrapText="1"/>
    </xf>
    <xf numFmtId="43" fontId="10" fillId="2" borderId="4" xfId="1" applyFont="1" applyFill="1" applyBorder="1" applyAlignment="1">
      <alignment horizontal="right" vertical="top" wrapText="1"/>
    </xf>
    <xf numFmtId="43" fontId="10" fillId="2" borderId="4" xfId="1" applyFont="1" applyFill="1" applyBorder="1" applyAlignment="1">
      <alignment horizontal="left" vertical="top" wrapText="1" indent="2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right" vertical="center" wrapText="1" indent="1"/>
    </xf>
    <xf numFmtId="43" fontId="10" fillId="0" borderId="1" xfId="1" applyFont="1" applyFill="1" applyBorder="1" applyAlignment="1">
      <alignment horizontal="left" vertical="center" wrapText="1" indent="2"/>
    </xf>
    <xf numFmtId="10" fontId="10" fillId="0" borderId="2" xfId="2" applyNumberFormat="1" applyFont="1" applyFill="1" applyBorder="1" applyAlignment="1">
      <alignment horizontal="left" vertical="top" wrapText="1"/>
    </xf>
    <xf numFmtId="43" fontId="13" fillId="0" borderId="4" xfId="1" applyFont="1" applyFill="1" applyBorder="1" applyAlignment="1">
      <alignment horizontal="left" vertical="top" wrapText="1" indent="2"/>
    </xf>
    <xf numFmtId="43" fontId="13" fillId="0" borderId="4" xfId="1" applyFont="1" applyFill="1" applyBorder="1" applyAlignment="1">
      <alignment horizontal="left" vertical="top" wrapText="1" indent="1"/>
    </xf>
    <xf numFmtId="43" fontId="13" fillId="0" borderId="4" xfId="1" applyFont="1" applyFill="1" applyBorder="1" applyAlignment="1">
      <alignment horizontal="right" vertical="top" wrapText="1"/>
    </xf>
    <xf numFmtId="43" fontId="13" fillId="0" borderId="2" xfId="1" applyFont="1" applyFill="1" applyBorder="1" applyAlignment="1">
      <alignment horizontal="left" vertical="top" wrapText="1"/>
    </xf>
    <xf numFmtId="43" fontId="13" fillId="2" borderId="4" xfId="1" applyFont="1" applyFill="1" applyBorder="1" applyAlignment="1">
      <alignment horizontal="right" vertical="top" wrapText="1"/>
    </xf>
    <xf numFmtId="10" fontId="10" fillId="0" borderId="2" xfId="2" applyNumberFormat="1" applyFont="1" applyFill="1" applyBorder="1" applyAlignment="1">
      <alignment horizontal="left" vertical="top" wrapText="1" indent="2"/>
    </xf>
    <xf numFmtId="10" fontId="10" fillId="0" borderId="2" xfId="2" applyNumberFormat="1" applyFont="1" applyFill="1" applyBorder="1" applyAlignment="1">
      <alignment horizontal="left" vertical="top" wrapText="1" indent="1"/>
    </xf>
    <xf numFmtId="10" fontId="10" fillId="0" borderId="1" xfId="2" applyNumberFormat="1" applyFont="1" applyFill="1" applyBorder="1" applyAlignment="1">
      <alignment horizontal="left" vertical="top" wrapText="1"/>
    </xf>
    <xf numFmtId="43" fontId="8" fillId="0" borderId="1" xfId="1" applyFont="1" applyFill="1" applyBorder="1" applyAlignment="1">
      <alignment horizontal="right" vertical="top" wrapText="1" indent="1"/>
    </xf>
    <xf numFmtId="43" fontId="8" fillId="0" borderId="1" xfId="1" applyFont="1" applyFill="1" applyBorder="1" applyAlignment="1">
      <alignment vertical="top" wrapText="1"/>
    </xf>
    <xf numFmtId="43" fontId="8" fillId="0" borderId="1" xfId="1" applyFont="1" applyFill="1" applyBorder="1" applyAlignment="1">
      <alignment horizontal="left" vertical="top" wrapText="1"/>
    </xf>
    <xf numFmtId="43" fontId="8" fillId="0" borderId="1" xfId="1" applyFont="1" applyFill="1" applyBorder="1" applyAlignment="1">
      <alignment horizontal="center" vertical="top" wrapText="1"/>
    </xf>
    <xf numFmtId="43" fontId="1" fillId="0" borderId="1" xfId="1" applyFont="1" applyFill="1" applyBorder="1" applyAlignment="1">
      <alignment vertical="top" wrapText="1"/>
    </xf>
    <xf numFmtId="43" fontId="8" fillId="2" borderId="1" xfId="1" applyFont="1" applyFill="1" applyBorder="1" applyAlignment="1">
      <alignment vertical="top" wrapText="1"/>
    </xf>
    <xf numFmtId="43" fontId="8" fillId="2" borderId="1" xfId="1" applyFont="1" applyFill="1" applyBorder="1" applyAlignment="1">
      <alignment horizontal="left" vertical="top" wrapText="1" indent="1"/>
    </xf>
    <xf numFmtId="43" fontId="8" fillId="2" borderId="1" xfId="1" applyFont="1" applyFill="1" applyBorder="1" applyAlignment="1">
      <alignment horizontal="center" vertical="top" wrapText="1"/>
    </xf>
    <xf numFmtId="43" fontId="8" fillId="2" borderId="1" xfId="1" applyFont="1" applyFill="1" applyBorder="1" applyAlignment="1">
      <alignment horizontal="left" vertical="top" wrapText="1" indent="2"/>
    </xf>
    <xf numFmtId="43" fontId="8" fillId="2" borderId="1" xfId="1" applyFont="1" applyFill="1" applyBorder="1" applyAlignment="1">
      <alignment horizontal="right" vertical="top" wrapText="1" indent="1"/>
    </xf>
    <xf numFmtId="43" fontId="1" fillId="2" borderId="1" xfId="1" applyFont="1" applyFill="1" applyBorder="1" applyAlignment="1">
      <alignment horizontal="right" vertical="top" wrapText="1"/>
    </xf>
    <xf numFmtId="43" fontId="1" fillId="0" borderId="1" xfId="1" applyFont="1" applyFill="1" applyBorder="1" applyAlignment="1">
      <alignment horizontal="left" vertical="top" wrapText="1" indent="2"/>
    </xf>
    <xf numFmtId="43" fontId="1" fillId="0" borderId="14" xfId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top" wrapText="1"/>
    </xf>
    <xf numFmtId="0" fontId="8" fillId="0" borderId="13" xfId="0" applyFont="1" applyFill="1" applyBorder="1" applyAlignment="1">
      <alignment horizontal="center" vertical="center" wrapText="1"/>
    </xf>
    <xf numFmtId="43" fontId="1" fillId="0" borderId="13" xfId="1" applyFont="1" applyFill="1" applyBorder="1" applyAlignment="1">
      <alignment horizontal="right" vertical="center" wrapText="1" indent="2"/>
    </xf>
    <xf numFmtId="43" fontId="1" fillId="0" borderId="13" xfId="1" applyFont="1" applyFill="1" applyBorder="1" applyAlignment="1">
      <alignment horizontal="right" vertical="top" wrapText="1"/>
    </xf>
    <xf numFmtId="9" fontId="1" fillId="0" borderId="13" xfId="1" applyNumberFormat="1" applyFont="1" applyFill="1" applyBorder="1" applyAlignment="1">
      <alignment horizontal="right" vertical="center" wrapText="1" indent="1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 indent="1"/>
    </xf>
    <xf numFmtId="164" fontId="10" fillId="0" borderId="10" xfId="0" applyNumberFormat="1" applyFont="1" applyFill="1" applyBorder="1" applyAlignment="1">
      <alignment horizontal="left" vertical="top" wrapText="1"/>
    </xf>
    <xf numFmtId="43" fontId="10" fillId="0" borderId="11" xfId="1" applyFont="1" applyFill="1" applyBorder="1" applyAlignment="1">
      <alignment horizontal="left" vertical="top" wrapText="1" indent="3"/>
    </xf>
    <xf numFmtId="1" fontId="10" fillId="0" borderId="10" xfId="0" applyNumberFormat="1" applyFont="1" applyFill="1" applyBorder="1" applyAlignment="1">
      <alignment horizontal="left" vertical="top" wrapText="1"/>
    </xf>
    <xf numFmtId="43" fontId="10" fillId="0" borderId="11" xfId="1" applyFont="1" applyFill="1" applyBorder="1" applyAlignment="1">
      <alignment horizontal="left" vertical="top" wrapText="1" indent="4"/>
    </xf>
    <xf numFmtId="0" fontId="10" fillId="0" borderId="8" xfId="0" applyFont="1" applyFill="1" applyBorder="1" applyAlignment="1">
      <alignment horizontal="left" vertical="top" wrapText="1"/>
    </xf>
    <xf numFmtId="43" fontId="10" fillId="0" borderId="9" xfId="1" applyFont="1" applyFill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right" vertical="center" wrapText="1" indent="1"/>
    </xf>
    <xf numFmtId="43" fontId="10" fillId="0" borderId="13" xfId="1" applyFont="1" applyFill="1" applyBorder="1" applyAlignment="1">
      <alignment horizontal="left" vertical="center" wrapText="1" indent="2"/>
    </xf>
    <xf numFmtId="43" fontId="10" fillId="0" borderId="13" xfId="1" applyFont="1" applyFill="1" applyBorder="1" applyAlignment="1">
      <alignment horizontal="left" vertical="center" wrapText="1" indent="1"/>
    </xf>
    <xf numFmtId="43" fontId="10" fillId="0" borderId="13" xfId="1" applyFont="1" applyFill="1" applyBorder="1" applyAlignment="1">
      <alignment horizontal="left" vertical="top" wrapText="1"/>
    </xf>
    <xf numFmtId="10" fontId="10" fillId="0" borderId="13" xfId="1" applyNumberFormat="1" applyFont="1" applyFill="1" applyBorder="1" applyAlignment="1">
      <alignment horizontal="left" vertical="center" wrapText="1" indent="1"/>
    </xf>
    <xf numFmtId="43" fontId="10" fillId="0" borderId="14" xfId="1" applyFont="1" applyFill="1" applyBorder="1" applyAlignment="1">
      <alignment horizontal="left" vertical="center" wrapText="1" indent="2"/>
    </xf>
    <xf numFmtId="43" fontId="1" fillId="0" borderId="11" xfId="1" applyFont="1" applyFill="1" applyBorder="1" applyAlignment="1">
      <alignment horizontal="center" vertical="top" wrapText="1"/>
    </xf>
    <xf numFmtId="43" fontId="1" fillId="0" borderId="19" xfId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top" wrapText="1"/>
    </xf>
    <xf numFmtId="164" fontId="1" fillId="0" borderId="17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10" fontId="1" fillId="0" borderId="2" xfId="2" applyNumberFormat="1" applyFont="1" applyFill="1" applyBorder="1" applyAlignment="1">
      <alignment horizontal="center" vertical="top" wrapText="1"/>
    </xf>
    <xf numFmtId="10" fontId="1" fillId="0" borderId="3" xfId="2" applyNumberFormat="1" applyFont="1" applyFill="1" applyBorder="1" applyAlignment="1">
      <alignment horizontal="center" vertical="top" wrapText="1"/>
    </xf>
    <xf numFmtId="10" fontId="8" fillId="0" borderId="2" xfId="2" applyNumberFormat="1" applyFont="1" applyFill="1" applyBorder="1" applyAlignment="1">
      <alignment horizontal="center" vertical="top" wrapText="1"/>
    </xf>
    <xf numFmtId="10" fontId="8" fillId="0" borderId="3" xfId="2" applyNumberFormat="1" applyFont="1" applyFill="1" applyBorder="1" applyAlignment="1">
      <alignment horizontal="center" vertical="top" wrapText="1"/>
    </xf>
    <xf numFmtId="43" fontId="8" fillId="0" borderId="11" xfId="1" applyFont="1" applyFill="1" applyBorder="1" applyAlignment="1">
      <alignment horizontal="center" vertical="top" wrapText="1"/>
    </xf>
    <xf numFmtId="43" fontId="8" fillId="0" borderId="19" xfId="1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7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164" fontId="5" fillId="0" borderId="10" xfId="0" applyNumberFormat="1" applyFont="1" applyFill="1" applyBorder="1" applyAlignment="1">
      <alignment horizontal="center" vertical="top" wrapText="1"/>
    </xf>
    <xf numFmtId="164" fontId="5" fillId="0" borderId="17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0" fontId="5" fillId="0" borderId="2" xfId="2" applyNumberFormat="1" applyFont="1" applyFill="1" applyBorder="1" applyAlignment="1">
      <alignment horizontal="center" vertical="top" wrapText="1"/>
    </xf>
    <xf numFmtId="10" fontId="5" fillId="0" borderId="3" xfId="2" applyNumberFormat="1" applyFont="1" applyFill="1" applyBorder="1" applyAlignment="1">
      <alignment horizontal="center" vertical="top" wrapText="1"/>
    </xf>
    <xf numFmtId="43" fontId="5" fillId="0" borderId="11" xfId="1" applyFont="1" applyFill="1" applyBorder="1" applyAlignment="1">
      <alignment horizontal="center" vertical="top" wrapText="1"/>
    </xf>
    <xf numFmtId="43" fontId="5" fillId="0" borderId="19" xfId="1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" fontId="1" fillId="0" borderId="10" xfId="0" applyNumberFormat="1" applyFont="1" applyFill="1" applyBorder="1" applyAlignment="1">
      <alignment horizontal="center" vertical="top" wrapText="1"/>
    </xf>
    <xf numFmtId="1" fontId="1" fillId="0" borderId="17" xfId="0" applyNumberFormat="1" applyFont="1" applyFill="1" applyBorder="1" applyAlignment="1">
      <alignment horizontal="center" vertical="top" wrapText="1"/>
    </xf>
    <xf numFmtId="10" fontId="1" fillId="0" borderId="2" xfId="1" applyNumberFormat="1" applyFont="1" applyFill="1" applyBorder="1" applyAlignment="1">
      <alignment horizontal="center" vertical="top" wrapText="1"/>
    </xf>
    <xf numFmtId="10" fontId="1" fillId="0" borderId="3" xfId="1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9" fontId="1" fillId="0" borderId="2" xfId="2" applyFont="1" applyFill="1" applyBorder="1" applyAlignment="1">
      <alignment horizontal="center" vertical="center" wrapText="1"/>
    </xf>
    <xf numFmtId="9" fontId="1" fillId="0" borderId="15" xfId="2" applyFont="1" applyFill="1" applyBorder="1" applyAlignment="1">
      <alignment horizontal="center" vertical="center" wrapText="1"/>
    </xf>
    <xf numFmtId="43" fontId="1" fillId="0" borderId="11" xfId="1" applyFont="1" applyFill="1" applyBorder="1" applyAlignment="1">
      <alignment horizontal="center" vertical="center" wrapText="1"/>
    </xf>
    <xf numFmtId="43" fontId="1" fillId="0" borderId="18" xfId="1" applyFont="1" applyFill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horizontal="center" vertical="center" wrapText="1"/>
    </xf>
    <xf numFmtId="165" fontId="1" fillId="0" borderId="15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9" fontId="1" fillId="0" borderId="2" xfId="2" applyFont="1" applyFill="1" applyBorder="1" applyAlignment="1">
      <alignment horizontal="center" vertical="top" wrapText="1"/>
    </xf>
    <xf numFmtId="9" fontId="1" fillId="0" borderId="3" xfId="2" applyFont="1" applyFill="1" applyBorder="1" applyAlignment="1">
      <alignment horizontal="center" vertical="top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view="pageBreakPreview" zoomScale="60" zoomScaleNormal="85" workbookViewId="0">
      <selection activeCell="H29" sqref="H29"/>
    </sheetView>
  </sheetViews>
  <sheetFormatPr defaultRowHeight="12.75" x14ac:dyDescent="0.2"/>
  <cols>
    <col min="1" max="1" width="9" bestFit="1" customWidth="1"/>
    <col min="2" max="2" width="33.83203125" bestFit="1" customWidth="1"/>
    <col min="3" max="3" width="12" bestFit="1" customWidth="1"/>
    <col min="4" max="4" width="13.1640625" bestFit="1" customWidth="1"/>
    <col min="5" max="5" width="13.83203125" bestFit="1" customWidth="1"/>
    <col min="6" max="6" width="16" bestFit="1" customWidth="1"/>
    <col min="7" max="8" width="14.83203125" bestFit="1" customWidth="1"/>
    <col min="9" max="10" width="16.33203125" bestFit="1" customWidth="1"/>
    <col min="11" max="11" width="15.6640625" bestFit="1" customWidth="1"/>
    <col min="12" max="12" width="16.33203125" bestFit="1" customWidth="1"/>
    <col min="13" max="13" width="16.83203125" bestFit="1" customWidth="1"/>
    <col min="14" max="14" width="14.83203125" bestFit="1" customWidth="1"/>
    <col min="15" max="15" width="15.6640625" bestFit="1" customWidth="1"/>
    <col min="16" max="16" width="9.83203125" customWidth="1"/>
    <col min="17" max="17" width="10.1640625" style="1" bestFit="1" customWidth="1"/>
    <col min="18" max="18" width="16.83203125" style="1" bestFit="1" customWidth="1"/>
  </cols>
  <sheetData>
    <row r="1" spans="1:18" ht="33" customHeight="1" x14ac:dyDescent="0.2">
      <c r="A1" s="149" t="s">
        <v>67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1"/>
    </row>
    <row r="2" spans="1:18" ht="33.950000000000003" customHeight="1" x14ac:dyDescent="0.2">
      <c r="A2" s="34" t="s">
        <v>3</v>
      </c>
      <c r="B2" s="16" t="s">
        <v>4</v>
      </c>
      <c r="C2" s="17" t="s">
        <v>5</v>
      </c>
      <c r="D2" s="17" t="s">
        <v>6</v>
      </c>
      <c r="E2" s="17" t="s">
        <v>7</v>
      </c>
      <c r="F2" s="17" t="s">
        <v>8</v>
      </c>
      <c r="G2" s="17" t="s">
        <v>9</v>
      </c>
      <c r="H2" s="17" t="s">
        <v>10</v>
      </c>
      <c r="I2" s="17" t="s">
        <v>11</v>
      </c>
      <c r="J2" s="17" t="s">
        <v>12</v>
      </c>
      <c r="K2" s="17" t="s">
        <v>13</v>
      </c>
      <c r="L2" s="17" t="s">
        <v>14</v>
      </c>
      <c r="M2" s="17" t="s">
        <v>15</v>
      </c>
      <c r="N2" s="17" t="s">
        <v>16</v>
      </c>
      <c r="O2" s="17" t="s">
        <v>17</v>
      </c>
      <c r="P2" s="4"/>
      <c r="Q2" s="28" t="s">
        <v>18</v>
      </c>
      <c r="R2" s="124" t="s">
        <v>19</v>
      </c>
    </row>
    <row r="3" spans="1:18" ht="18" customHeight="1" x14ac:dyDescent="0.2">
      <c r="A3" s="166" t="s">
        <v>0</v>
      </c>
      <c r="B3" s="154" t="s">
        <v>1</v>
      </c>
      <c r="C3" s="111" t="s">
        <v>20</v>
      </c>
      <c r="D3" s="112">
        <f>COMUNICAÇÃO!D55</f>
        <v>75345.42</v>
      </c>
      <c r="E3" s="112">
        <f>COMUNICAÇÃO!E55</f>
        <v>93343.529999999984</v>
      </c>
      <c r="F3" s="112">
        <f>COMUNICAÇÃO!F55</f>
        <v>124458.04</v>
      </c>
      <c r="G3" s="112">
        <f>COMUNICAÇÃO!G55</f>
        <v>214409.24900000001</v>
      </c>
      <c r="H3" s="112">
        <f>COMUNICAÇÃO!H55</f>
        <v>431982.34250000003</v>
      </c>
      <c r="I3" s="113">
        <f>COMUNICAÇÃO!I55</f>
        <v>484525.1275</v>
      </c>
      <c r="J3" s="113">
        <f>COMUNICAÇÃO!J55</f>
        <v>524994.49300000002</v>
      </c>
      <c r="K3" s="113">
        <f>COMUNICAÇÃO!K55</f>
        <v>315470.62799999997</v>
      </c>
      <c r="L3" s="114">
        <f>COMUNICAÇÃO!L55</f>
        <v>91840.09</v>
      </c>
      <c r="M3" s="113">
        <f>COMUNICAÇÃO!M55</f>
        <v>32626.6</v>
      </c>
      <c r="N3" s="112">
        <f>COMUNICAÇÃO!N55</f>
        <v>129907.7</v>
      </c>
      <c r="O3" s="112">
        <f>COMUNICAÇÃO!O55</f>
        <v>17000</v>
      </c>
      <c r="P3" s="115"/>
      <c r="Q3" s="158">
        <f>R3/R19</f>
        <v>0.79931607646379399</v>
      </c>
      <c r="R3" s="160">
        <f>SUM(D3:P3)</f>
        <v>2535903.2200000002</v>
      </c>
    </row>
    <row r="4" spans="1:18" ht="8.1" customHeight="1" x14ac:dyDescent="0.2">
      <c r="A4" s="167"/>
      <c r="B4" s="155"/>
      <c r="C4" s="111"/>
      <c r="D4" s="116"/>
      <c r="E4" s="116"/>
      <c r="F4" s="116"/>
      <c r="G4" s="116"/>
      <c r="H4" s="116"/>
      <c r="I4" s="117"/>
      <c r="J4" s="117"/>
      <c r="K4" s="117"/>
      <c r="L4" s="118"/>
      <c r="M4" s="119"/>
      <c r="N4" s="116"/>
      <c r="O4" s="116"/>
      <c r="P4" s="115"/>
      <c r="Q4" s="159"/>
      <c r="R4" s="161"/>
    </row>
    <row r="5" spans="1:18" ht="24.75" customHeight="1" x14ac:dyDescent="0.2">
      <c r="A5" s="162">
        <v>2</v>
      </c>
      <c r="B5" s="164" t="s">
        <v>2</v>
      </c>
      <c r="C5" s="111" t="s">
        <v>20</v>
      </c>
      <c r="D5" s="111" t="s">
        <v>20</v>
      </c>
      <c r="E5" s="111" t="s">
        <v>20</v>
      </c>
      <c r="F5" s="111" t="s">
        <v>20</v>
      </c>
      <c r="G5" s="111" t="s">
        <v>20</v>
      </c>
      <c r="H5" s="111" t="s">
        <v>20</v>
      </c>
      <c r="I5" s="111">
        <f>PASSAGENS!I16</f>
        <v>9462.89</v>
      </c>
      <c r="J5" s="15">
        <f>PASSAGENS!J16</f>
        <v>11045.3</v>
      </c>
      <c r="K5" s="15">
        <f>PASSAGENS!K16</f>
        <v>17422.5</v>
      </c>
      <c r="L5" s="15">
        <f>PASSAGENS!L16</f>
        <v>3972.35</v>
      </c>
      <c r="M5" s="15">
        <f>PASSAGENS!M16</f>
        <v>1692.35</v>
      </c>
      <c r="N5" s="111" t="s">
        <v>20</v>
      </c>
      <c r="O5" s="111" t="s">
        <v>20</v>
      </c>
      <c r="P5" s="115"/>
      <c r="Q5" s="156">
        <f>R5/R19</f>
        <v>1.3741256295541482E-2</v>
      </c>
      <c r="R5" s="147">
        <f>SUM(I5:M5)</f>
        <v>43595.39</v>
      </c>
    </row>
    <row r="6" spans="1:18" ht="8.1" customHeight="1" x14ac:dyDescent="0.2">
      <c r="A6" s="163"/>
      <c r="B6" s="165"/>
      <c r="C6" s="111"/>
      <c r="D6" s="111"/>
      <c r="E6" s="111"/>
      <c r="F6" s="111"/>
      <c r="G6" s="111"/>
      <c r="H6" s="111"/>
      <c r="I6" s="120"/>
      <c r="J6" s="67"/>
      <c r="K6" s="67"/>
      <c r="L6" s="67"/>
      <c r="M6" s="67"/>
      <c r="N6" s="111"/>
      <c r="O6" s="111"/>
      <c r="P6" s="115"/>
      <c r="Q6" s="157"/>
      <c r="R6" s="148"/>
    </row>
    <row r="7" spans="1:18" ht="17.100000000000001" customHeight="1" x14ac:dyDescent="0.2">
      <c r="A7" s="152">
        <v>3</v>
      </c>
      <c r="B7" s="154" t="s">
        <v>21</v>
      </c>
      <c r="C7" s="111" t="s">
        <v>20</v>
      </c>
      <c r="D7" s="111" t="s">
        <v>20</v>
      </c>
      <c r="E7" s="111" t="s">
        <v>20</v>
      </c>
      <c r="F7" s="111" t="s">
        <v>20</v>
      </c>
      <c r="G7" s="111" t="s">
        <v>20</v>
      </c>
      <c r="H7" s="111" t="s">
        <v>20</v>
      </c>
      <c r="I7" s="111" t="s">
        <v>20</v>
      </c>
      <c r="J7" s="27">
        <f>EXTERNAS!J15</f>
        <v>17060</v>
      </c>
      <c r="K7" s="27">
        <f>EXTERNAS!K15</f>
        <v>34853.599999999999</v>
      </c>
      <c r="L7" s="27">
        <f>EXTERNAS!L15</f>
        <v>24309.7</v>
      </c>
      <c r="M7" s="27">
        <f>EXTERNAS!M15</f>
        <v>14361.1</v>
      </c>
      <c r="N7" s="111" t="s">
        <v>20</v>
      </c>
      <c r="O7" s="111" t="s">
        <v>20</v>
      </c>
      <c r="P7" s="15"/>
      <c r="Q7" s="156">
        <f>R7/R19</f>
        <v>2.8552180787414633E-2</v>
      </c>
      <c r="R7" s="147">
        <f>SUM(J7:M7)</f>
        <v>90584.400000000009</v>
      </c>
    </row>
    <row r="8" spans="1:18" ht="8.1" customHeight="1" x14ac:dyDescent="0.2">
      <c r="A8" s="153"/>
      <c r="B8" s="155"/>
      <c r="C8" s="111"/>
      <c r="D8" s="111"/>
      <c r="E8" s="111"/>
      <c r="F8" s="111"/>
      <c r="G8" s="111"/>
      <c r="H8" s="111"/>
      <c r="I8" s="111"/>
      <c r="J8" s="121"/>
      <c r="K8" s="121"/>
      <c r="L8" s="121"/>
      <c r="M8" s="121"/>
      <c r="N8" s="111"/>
      <c r="O8" s="111"/>
      <c r="P8" s="15"/>
      <c r="Q8" s="157"/>
      <c r="R8" s="148"/>
    </row>
    <row r="9" spans="1:18" ht="17.100000000000001" customHeight="1" x14ac:dyDescent="0.2">
      <c r="A9" s="152">
        <v>4</v>
      </c>
      <c r="B9" s="154" t="s">
        <v>22</v>
      </c>
      <c r="C9" s="111" t="s">
        <v>20</v>
      </c>
      <c r="D9" s="111" t="s">
        <v>20</v>
      </c>
      <c r="E9" s="111" t="s">
        <v>20</v>
      </c>
      <c r="F9" s="111" t="s">
        <v>20</v>
      </c>
      <c r="G9" s="111" t="s">
        <v>20</v>
      </c>
      <c r="H9" s="111" t="s">
        <v>20</v>
      </c>
      <c r="I9" s="27">
        <f>SUBST!I23</f>
        <v>22230.31</v>
      </c>
      <c r="J9" s="27">
        <f>SUBST!J23</f>
        <v>66640.290000000008</v>
      </c>
      <c r="K9" s="27">
        <f>SUBST!K23</f>
        <v>47508.2</v>
      </c>
      <c r="L9" s="27">
        <f>SUBST!L23</f>
        <v>43567.479999999996</v>
      </c>
      <c r="M9" s="111" t="s">
        <v>20</v>
      </c>
      <c r="N9" s="111" t="s">
        <v>20</v>
      </c>
      <c r="O9" s="111" t="s">
        <v>20</v>
      </c>
      <c r="P9" s="15"/>
      <c r="Q9" s="156">
        <f>R9/R19</f>
        <v>5.6719023568989065E-2</v>
      </c>
      <c r="R9" s="147">
        <f>SUM(I9:L9)</f>
        <v>179946.27999999997</v>
      </c>
    </row>
    <row r="10" spans="1:18" ht="8.1" customHeight="1" x14ac:dyDescent="0.2">
      <c r="A10" s="153"/>
      <c r="B10" s="155"/>
      <c r="C10" s="111"/>
      <c r="D10" s="111"/>
      <c r="E10" s="111"/>
      <c r="F10" s="111"/>
      <c r="G10" s="111"/>
      <c r="H10" s="111"/>
      <c r="I10" s="121"/>
      <c r="J10" s="121"/>
      <c r="K10" s="121"/>
      <c r="L10" s="121"/>
      <c r="M10" s="111"/>
      <c r="N10" s="111"/>
      <c r="O10" s="111"/>
      <c r="P10" s="15"/>
      <c r="Q10" s="157"/>
      <c r="R10" s="148"/>
    </row>
    <row r="11" spans="1:18" ht="17.100000000000001" customHeight="1" x14ac:dyDescent="0.2">
      <c r="A11" s="152">
        <v>5</v>
      </c>
      <c r="B11" s="154" t="s">
        <v>23</v>
      </c>
      <c r="C11" s="27">
        <f>DEMO!R13</f>
        <v>18428.8</v>
      </c>
      <c r="D11" s="111" t="s">
        <v>20</v>
      </c>
      <c r="E11" s="111" t="s">
        <v>20</v>
      </c>
      <c r="F11" s="111" t="s">
        <v>20</v>
      </c>
      <c r="G11" s="111" t="s">
        <v>20</v>
      </c>
      <c r="H11" s="111" t="s">
        <v>20</v>
      </c>
      <c r="I11" s="111" t="s">
        <v>20</v>
      </c>
      <c r="J11" s="111" t="s">
        <v>20</v>
      </c>
      <c r="K11" s="111" t="s">
        <v>20</v>
      </c>
      <c r="L11" s="111" t="s">
        <v>20</v>
      </c>
      <c r="M11" s="111" t="s">
        <v>20</v>
      </c>
      <c r="N11" s="111" t="s">
        <v>20</v>
      </c>
      <c r="O11" s="111" t="s">
        <v>20</v>
      </c>
      <c r="P11" s="15"/>
      <c r="Q11" s="156">
        <f>R11/R19</f>
        <v>5.8087532654089082E-3</v>
      </c>
      <c r="R11" s="147">
        <f>C11</f>
        <v>18428.8</v>
      </c>
    </row>
    <row r="12" spans="1:18" ht="8.1" customHeight="1" x14ac:dyDescent="0.2">
      <c r="A12" s="153"/>
      <c r="B12" s="155"/>
      <c r="C12" s="12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5"/>
      <c r="Q12" s="157"/>
      <c r="R12" s="148"/>
    </row>
    <row r="13" spans="1:18" ht="17.100000000000001" customHeight="1" x14ac:dyDescent="0.2">
      <c r="A13" s="152">
        <v>6</v>
      </c>
      <c r="B13" s="154" t="s">
        <v>24</v>
      </c>
      <c r="C13" s="27">
        <f>'IMPL. SERV'!C9</f>
        <v>32164.67</v>
      </c>
      <c r="D13" s="27">
        <f>'IMPL. SERV'!D9</f>
        <v>14059.330000000002</v>
      </c>
      <c r="E13" s="111" t="s">
        <v>20</v>
      </c>
      <c r="F13" s="111" t="s">
        <v>20</v>
      </c>
      <c r="G13" s="111" t="s">
        <v>20</v>
      </c>
      <c r="H13" s="111" t="s">
        <v>20</v>
      </c>
      <c r="I13" s="111" t="s">
        <v>20</v>
      </c>
      <c r="J13" s="111" t="s">
        <v>20</v>
      </c>
      <c r="K13" s="111" t="s">
        <v>20</v>
      </c>
      <c r="L13" s="111" t="s">
        <v>20</v>
      </c>
      <c r="M13" s="111" t="s">
        <v>20</v>
      </c>
      <c r="N13" s="111" t="s">
        <v>20</v>
      </c>
      <c r="O13" s="27">
        <f>'IMPL. SERV'!O9</f>
        <v>26509.200000000001</v>
      </c>
      <c r="P13" s="15"/>
      <c r="Q13" s="156">
        <f>R13/R19</f>
        <v>2.2925486901135137E-2</v>
      </c>
      <c r="R13" s="147">
        <f>SUM(C13:O13)</f>
        <v>72733.2</v>
      </c>
    </row>
    <row r="14" spans="1:18" ht="8.1" customHeight="1" x14ac:dyDescent="0.2">
      <c r="A14" s="153"/>
      <c r="B14" s="155"/>
      <c r="C14" s="121"/>
      <c r="D14" s="12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21"/>
      <c r="P14" s="15"/>
      <c r="Q14" s="157"/>
      <c r="R14" s="148"/>
    </row>
    <row r="15" spans="1:18" ht="17.100000000000001" customHeight="1" x14ac:dyDescent="0.2">
      <c r="A15" s="152">
        <v>7</v>
      </c>
      <c r="B15" s="154" t="s">
        <v>25</v>
      </c>
      <c r="C15" s="27">
        <f>'ADM '!C11</f>
        <v>3945.0127168670874</v>
      </c>
      <c r="D15" s="27">
        <f>'ADM '!D11</f>
        <v>7326.8673946894032</v>
      </c>
      <c r="E15" s="122">
        <f>'ADM '!E11</f>
        <v>7743.5450492203117</v>
      </c>
      <c r="F15" s="122">
        <f>'ADM '!F11</f>
        <v>10324.721876080626</v>
      </c>
      <c r="G15" s="27">
        <f>'ADM '!G11</f>
        <v>17647.677591100033</v>
      </c>
      <c r="H15" s="27">
        <f>'ADM '!H11</f>
        <v>34372.206064400751</v>
      </c>
      <c r="I15" s="27">
        <f>'ADM '!I11</f>
        <v>40917.611643453012</v>
      </c>
      <c r="J15" s="27">
        <f>'ADM '!J11</f>
        <v>48446.240124733748</v>
      </c>
      <c r="K15" s="27">
        <f>'ADM '!K11</f>
        <v>31976.451595081857</v>
      </c>
      <c r="L15" s="27">
        <f>'ADM '!L11</f>
        <v>12824.540136396839</v>
      </c>
      <c r="M15" s="27">
        <f>'ADM '!M11</f>
        <v>3542.5394857188453</v>
      </c>
      <c r="N15" s="27">
        <f>'ADM '!N11</f>
        <v>8846.3036374536787</v>
      </c>
      <c r="O15" s="27">
        <f>'ADM '!O11</f>
        <v>3486.28</v>
      </c>
      <c r="P15" s="15"/>
      <c r="Q15" s="156">
        <f>R15/R19</f>
        <v>7.2937222717716757E-2</v>
      </c>
      <c r="R15" s="147">
        <f>SUM(C15:P15)</f>
        <v>231399.99731519617</v>
      </c>
    </row>
    <row r="16" spans="1:18" ht="8.1" customHeight="1" x14ac:dyDescent="0.2">
      <c r="A16" s="153"/>
      <c r="B16" s="155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15"/>
      <c r="Q16" s="157"/>
      <c r="R16" s="148"/>
    </row>
    <row r="17" spans="1:18" ht="18.95" customHeight="1" x14ac:dyDescent="0.2">
      <c r="A17" s="30"/>
      <c r="B17" s="9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44"/>
      <c r="R17" s="42"/>
    </row>
    <row r="18" spans="1:18" ht="33.950000000000003" customHeight="1" x14ac:dyDescent="0.2">
      <c r="A18" s="30"/>
      <c r="B18" s="19" t="s">
        <v>19</v>
      </c>
      <c r="C18" s="20">
        <f>SUM(C3:C17)</f>
        <v>54538.482716867089</v>
      </c>
      <c r="D18" s="20">
        <f t="shared" ref="D18:O18" si="0">SUM(D3:D17)</f>
        <v>96731.617394689398</v>
      </c>
      <c r="E18" s="20">
        <f t="shared" si="0"/>
        <v>101087.07504922029</v>
      </c>
      <c r="F18" s="20">
        <f t="shared" si="0"/>
        <v>134782.76187608062</v>
      </c>
      <c r="G18" s="20">
        <f t="shared" si="0"/>
        <v>232056.92659110005</v>
      </c>
      <c r="H18" s="20">
        <f t="shared" si="0"/>
        <v>466354.54856440076</v>
      </c>
      <c r="I18" s="20">
        <f t="shared" si="0"/>
        <v>557135.93914345303</v>
      </c>
      <c r="J18" s="20">
        <f t="shared" si="0"/>
        <v>668186.32312473387</v>
      </c>
      <c r="K18" s="20">
        <f t="shared" si="0"/>
        <v>447231.37959508179</v>
      </c>
      <c r="L18" s="20">
        <f t="shared" si="0"/>
        <v>176514.16013639682</v>
      </c>
      <c r="M18" s="20">
        <f t="shared" si="0"/>
        <v>52222.58948571884</v>
      </c>
      <c r="N18" s="20">
        <f t="shared" si="0"/>
        <v>138754.00363745369</v>
      </c>
      <c r="O18" s="20">
        <f t="shared" si="0"/>
        <v>46995.479999999996</v>
      </c>
      <c r="P18" s="15"/>
      <c r="Q18" s="44"/>
      <c r="R18" s="42"/>
    </row>
    <row r="19" spans="1:18" ht="33.950000000000003" customHeight="1" thickBot="1" x14ac:dyDescent="0.25">
      <c r="A19" s="32"/>
      <c r="B19" s="38" t="s">
        <v>26</v>
      </c>
      <c r="C19" s="48">
        <f>C18</f>
        <v>54538.482716867089</v>
      </c>
      <c r="D19" s="48">
        <f>C19+D18</f>
        <v>151270.10011155647</v>
      </c>
      <c r="E19" s="48">
        <f t="shared" ref="E19:N19" si="1">D19+E18</f>
        <v>252357.17516077677</v>
      </c>
      <c r="F19" s="48">
        <f t="shared" si="1"/>
        <v>387139.93703685736</v>
      </c>
      <c r="G19" s="48">
        <f t="shared" si="1"/>
        <v>619196.86362795741</v>
      </c>
      <c r="H19" s="48">
        <f t="shared" si="1"/>
        <v>1085551.4121923582</v>
      </c>
      <c r="I19" s="48">
        <f t="shared" si="1"/>
        <v>1642687.3513358112</v>
      </c>
      <c r="J19" s="48">
        <f t="shared" si="1"/>
        <v>2310873.6744605452</v>
      </c>
      <c r="K19" s="48">
        <f t="shared" si="1"/>
        <v>2758105.054055627</v>
      </c>
      <c r="L19" s="48">
        <f t="shared" si="1"/>
        <v>2934619.214192024</v>
      </c>
      <c r="M19" s="48">
        <f t="shared" si="1"/>
        <v>2986841.8036777428</v>
      </c>
      <c r="N19" s="48">
        <f t="shared" si="1"/>
        <v>3125595.8073151964</v>
      </c>
      <c r="O19" s="48">
        <f>N19+O18</f>
        <v>3172591.2873151964</v>
      </c>
      <c r="P19" s="33"/>
      <c r="Q19" s="56">
        <f>SUM(Q3:Q18)</f>
        <v>0.99999999999999989</v>
      </c>
      <c r="R19" s="123">
        <f>SUM(R3:R18)</f>
        <v>3172591.2873151964</v>
      </c>
    </row>
  </sheetData>
  <mergeCells count="29">
    <mergeCell ref="R5:R6"/>
    <mergeCell ref="Q3:Q4"/>
    <mergeCell ref="R3:R4"/>
    <mergeCell ref="A5:A6"/>
    <mergeCell ref="B5:B6"/>
    <mergeCell ref="Q5:Q6"/>
    <mergeCell ref="A3:A4"/>
    <mergeCell ref="B3:B4"/>
    <mergeCell ref="R11:R12"/>
    <mergeCell ref="Q7:Q8"/>
    <mergeCell ref="R7:R8"/>
    <mergeCell ref="A7:A8"/>
    <mergeCell ref="B7:B8"/>
    <mergeCell ref="R13:R14"/>
    <mergeCell ref="R15:R16"/>
    <mergeCell ref="A1:R1"/>
    <mergeCell ref="A13:A14"/>
    <mergeCell ref="B13:B14"/>
    <mergeCell ref="A15:A16"/>
    <mergeCell ref="B15:B16"/>
    <mergeCell ref="Q9:Q10"/>
    <mergeCell ref="Q11:Q12"/>
    <mergeCell ref="Q13:Q14"/>
    <mergeCell ref="Q15:Q16"/>
    <mergeCell ref="A9:A10"/>
    <mergeCell ref="B9:B10"/>
    <mergeCell ref="A11:A12"/>
    <mergeCell ref="B11:B12"/>
    <mergeCell ref="R9:R10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view="pageBreakPreview" zoomScale="70" zoomScaleNormal="70" zoomScaleSheetLayoutView="70" workbookViewId="0">
      <selection activeCell="D35" sqref="D35"/>
    </sheetView>
  </sheetViews>
  <sheetFormatPr defaultRowHeight="12.75" x14ac:dyDescent="0.2"/>
  <cols>
    <col min="1" max="1" width="8" customWidth="1"/>
    <col min="2" max="2" width="48" bestFit="1" customWidth="1"/>
    <col min="3" max="3" width="10.6640625" bestFit="1" customWidth="1"/>
    <col min="4" max="4" width="17.5" bestFit="1" customWidth="1"/>
    <col min="5" max="7" width="18.83203125" bestFit="1" customWidth="1"/>
    <col min="8" max="15" width="19.33203125" bestFit="1" customWidth="1"/>
    <col min="16" max="16" width="9.83203125" customWidth="1"/>
    <col min="17" max="17" width="13" style="2" bestFit="1" customWidth="1"/>
    <col min="18" max="18" width="21.1640625" bestFit="1" customWidth="1"/>
  </cols>
  <sheetData>
    <row r="1" spans="1:18" ht="27.75" customHeight="1" x14ac:dyDescent="0.2">
      <c r="A1" s="168" t="s">
        <v>49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70"/>
    </row>
    <row r="2" spans="1:18" ht="33.950000000000003" customHeight="1" x14ac:dyDescent="0.2">
      <c r="A2" s="131" t="s">
        <v>3</v>
      </c>
      <c r="B2" s="85" t="s">
        <v>4</v>
      </c>
      <c r="C2" s="86" t="s">
        <v>5</v>
      </c>
      <c r="D2" s="86" t="s">
        <v>6</v>
      </c>
      <c r="E2" s="86" t="s">
        <v>7</v>
      </c>
      <c r="F2" s="86" t="s">
        <v>8</v>
      </c>
      <c r="G2" s="86" t="s">
        <v>9</v>
      </c>
      <c r="H2" s="86" t="s">
        <v>10</v>
      </c>
      <c r="I2" s="86" t="s">
        <v>11</v>
      </c>
      <c r="J2" s="86" t="s">
        <v>12</v>
      </c>
      <c r="K2" s="86" t="s">
        <v>13</v>
      </c>
      <c r="L2" s="86" t="s">
        <v>14</v>
      </c>
      <c r="M2" s="86" t="s">
        <v>15</v>
      </c>
      <c r="N2" s="86" t="s">
        <v>16</v>
      </c>
      <c r="O2" s="86" t="s">
        <v>17</v>
      </c>
      <c r="P2" s="79"/>
      <c r="Q2" s="87" t="s">
        <v>18</v>
      </c>
      <c r="R2" s="132" t="s">
        <v>19</v>
      </c>
    </row>
    <row r="3" spans="1:18" ht="17.100000000000001" customHeight="1" x14ac:dyDescent="0.2">
      <c r="A3" s="133">
        <v>1</v>
      </c>
      <c r="B3" s="88" t="s">
        <v>33</v>
      </c>
      <c r="C3" s="80"/>
      <c r="D3" s="89">
        <f>R3</f>
        <v>13116.4</v>
      </c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108">
        <f>R3/R56</f>
        <v>5.1722794058363152E-3</v>
      </c>
      <c r="R3" s="134">
        <v>13116.4</v>
      </c>
    </row>
    <row r="4" spans="1:18" ht="8.1" customHeight="1" x14ac:dyDescent="0.2">
      <c r="A4" s="133"/>
      <c r="B4" s="88"/>
      <c r="C4" s="80"/>
      <c r="D4" s="90"/>
      <c r="E4" s="82"/>
      <c r="F4" s="82"/>
      <c r="G4" s="82"/>
      <c r="H4" s="82"/>
      <c r="I4" s="82"/>
      <c r="J4" s="81"/>
      <c r="K4" s="81"/>
      <c r="L4" s="81"/>
      <c r="M4" s="81"/>
      <c r="N4" s="81"/>
      <c r="O4" s="81"/>
      <c r="P4" s="81"/>
      <c r="Q4" s="108"/>
      <c r="R4" s="134"/>
    </row>
    <row r="5" spans="1:18" ht="35.25" customHeight="1" x14ac:dyDescent="0.2">
      <c r="A5" s="133">
        <v>2</v>
      </c>
      <c r="B5" s="88" t="s">
        <v>50</v>
      </c>
      <c r="C5" s="80"/>
      <c r="D5" s="103">
        <f>R5*10%</f>
        <v>62229.02</v>
      </c>
      <c r="E5" s="104">
        <f>R5*15%</f>
        <v>93343.529999999984</v>
      </c>
      <c r="F5" s="104">
        <f>R5*20%</f>
        <v>124458.04</v>
      </c>
      <c r="G5" s="105">
        <f>F5</f>
        <v>124458.04</v>
      </c>
      <c r="H5" s="104">
        <f>G5</f>
        <v>124458.04</v>
      </c>
      <c r="I5" s="104">
        <f>R5*15%</f>
        <v>93343.529999999984</v>
      </c>
      <c r="J5" s="81"/>
      <c r="K5" s="81"/>
      <c r="L5" s="81"/>
      <c r="M5" s="81"/>
      <c r="N5" s="81"/>
      <c r="O5" s="81"/>
      <c r="P5" s="81"/>
      <c r="Q5" s="108">
        <f>R5/R56</f>
        <v>0.2453919357379892</v>
      </c>
      <c r="R5" s="134">
        <v>622290.19999999995</v>
      </c>
    </row>
    <row r="6" spans="1:18" ht="8.1" customHeight="1" x14ac:dyDescent="0.2">
      <c r="A6" s="133"/>
      <c r="B6" s="88"/>
      <c r="C6" s="80"/>
      <c r="D6" s="91"/>
      <c r="E6" s="92"/>
      <c r="F6" s="92"/>
      <c r="G6" s="93"/>
      <c r="H6" s="94"/>
      <c r="I6" s="94"/>
      <c r="J6" s="81"/>
      <c r="K6" s="81"/>
      <c r="L6" s="81"/>
      <c r="M6" s="81"/>
      <c r="N6" s="81"/>
      <c r="O6" s="81"/>
      <c r="P6" s="81"/>
      <c r="Q6" s="109"/>
      <c r="R6" s="134"/>
    </row>
    <row r="7" spans="1:18" ht="17.100000000000001" customHeight="1" x14ac:dyDescent="0.2">
      <c r="A7" s="133">
        <v>3</v>
      </c>
      <c r="B7" s="88" t="s">
        <v>48</v>
      </c>
      <c r="C7" s="80"/>
      <c r="D7" s="81"/>
      <c r="E7" s="81"/>
      <c r="F7" s="81"/>
      <c r="G7" s="81"/>
      <c r="H7" s="95">
        <f>R7/2</f>
        <v>101122.38499999999</v>
      </c>
      <c r="I7" s="95">
        <f>H7</f>
        <v>101122.38499999999</v>
      </c>
      <c r="J7" s="81"/>
      <c r="K7" s="81"/>
      <c r="L7" s="81"/>
      <c r="M7" s="81"/>
      <c r="N7" s="81"/>
      <c r="O7" s="81"/>
      <c r="P7" s="81"/>
      <c r="Q7" s="108">
        <f>R7/R56</f>
        <v>7.9752558538097512E-2</v>
      </c>
      <c r="R7" s="134">
        <v>202244.77</v>
      </c>
    </row>
    <row r="8" spans="1:18" ht="8.1" customHeight="1" x14ac:dyDescent="0.2">
      <c r="A8" s="133"/>
      <c r="B8" s="88"/>
      <c r="C8" s="80"/>
      <c r="D8" s="81"/>
      <c r="E8" s="81"/>
      <c r="F8" s="81"/>
      <c r="G8" s="81"/>
      <c r="H8" s="94"/>
      <c r="I8" s="94"/>
      <c r="J8" s="81"/>
      <c r="K8" s="81"/>
      <c r="L8" s="81"/>
      <c r="M8" s="81"/>
      <c r="N8" s="81"/>
      <c r="O8" s="81"/>
      <c r="P8" s="81"/>
      <c r="Q8" s="108"/>
      <c r="R8" s="134"/>
    </row>
    <row r="9" spans="1:18" ht="17.100000000000001" customHeight="1" x14ac:dyDescent="0.2">
      <c r="A9" s="133">
        <v>4</v>
      </c>
      <c r="B9" s="88" t="s">
        <v>35</v>
      </c>
      <c r="C9" s="80"/>
      <c r="D9" s="81"/>
      <c r="E9" s="81"/>
      <c r="F9" s="81"/>
      <c r="G9" s="96">
        <f>R9/2</f>
        <v>39099.775000000001</v>
      </c>
      <c r="H9" s="89">
        <f>G9/2</f>
        <v>19549.887500000001</v>
      </c>
      <c r="I9" s="89">
        <f>H9</f>
        <v>19549.887500000001</v>
      </c>
      <c r="J9" s="81"/>
      <c r="K9" s="81"/>
      <c r="L9" s="81"/>
      <c r="M9" s="81"/>
      <c r="N9" s="81"/>
      <c r="O9" s="81"/>
      <c r="P9" s="81"/>
      <c r="Q9" s="108">
        <f>R9/R56</f>
        <v>3.0836961514643289E-2</v>
      </c>
      <c r="R9" s="134">
        <v>78199.55</v>
      </c>
    </row>
    <row r="10" spans="1:18" ht="8.1" customHeight="1" x14ac:dyDescent="0.2">
      <c r="A10" s="133"/>
      <c r="B10" s="88"/>
      <c r="C10" s="80"/>
      <c r="D10" s="81"/>
      <c r="E10" s="81"/>
      <c r="F10" s="81"/>
      <c r="G10" s="93"/>
      <c r="H10" s="91"/>
      <c r="I10" s="91"/>
      <c r="J10" s="81"/>
      <c r="K10" s="81"/>
      <c r="L10" s="81"/>
      <c r="M10" s="81"/>
      <c r="N10" s="81"/>
      <c r="O10" s="81"/>
      <c r="P10" s="81"/>
      <c r="Q10" s="108"/>
      <c r="R10" s="134"/>
    </row>
    <row r="11" spans="1:18" ht="17.100000000000001" customHeight="1" x14ac:dyDescent="0.2">
      <c r="A11" s="133">
        <v>5</v>
      </c>
      <c r="B11" s="88" t="s">
        <v>51</v>
      </c>
      <c r="C11" s="80"/>
      <c r="D11" s="102"/>
      <c r="E11" s="102"/>
      <c r="F11" s="102"/>
      <c r="G11" s="102"/>
      <c r="H11" s="102"/>
      <c r="I11" s="102"/>
      <c r="J11" s="96">
        <f>R11/2</f>
        <v>97570</v>
      </c>
      <c r="K11" s="96">
        <f>J11</f>
        <v>97570</v>
      </c>
      <c r="L11" s="81"/>
      <c r="M11" s="81"/>
      <c r="N11" s="81"/>
      <c r="O11" s="81"/>
      <c r="P11" s="81"/>
      <c r="Q11" s="108">
        <f>R11/R56</f>
        <v>7.6950886161972695E-2</v>
      </c>
      <c r="R11" s="134">
        <v>195140</v>
      </c>
    </row>
    <row r="12" spans="1:18" ht="8.1" customHeight="1" x14ac:dyDescent="0.2">
      <c r="A12" s="133"/>
      <c r="B12" s="88"/>
      <c r="C12" s="80"/>
      <c r="D12" s="81"/>
      <c r="E12" s="81"/>
      <c r="F12" s="81"/>
      <c r="G12" s="81"/>
      <c r="H12" s="81"/>
      <c r="I12" s="81"/>
      <c r="J12" s="97"/>
      <c r="K12" s="93"/>
      <c r="L12" s="81"/>
      <c r="M12" s="81"/>
      <c r="N12" s="81"/>
      <c r="O12" s="81"/>
      <c r="P12" s="81"/>
      <c r="Q12" s="108"/>
      <c r="R12" s="134"/>
    </row>
    <row r="13" spans="1:18" ht="17.100000000000001" customHeight="1" x14ac:dyDescent="0.2">
      <c r="A13" s="133">
        <v>6</v>
      </c>
      <c r="B13" s="88" t="s">
        <v>52</v>
      </c>
      <c r="C13" s="80"/>
      <c r="D13" s="81"/>
      <c r="E13" s="81"/>
      <c r="F13" s="81"/>
      <c r="G13" s="81"/>
      <c r="H13" s="81"/>
      <c r="I13" s="89">
        <f>R13/2</f>
        <v>51330.2</v>
      </c>
      <c r="J13" s="96">
        <f>I13</f>
        <v>51330.2</v>
      </c>
      <c r="K13" s="81"/>
      <c r="L13" s="81"/>
      <c r="M13" s="81"/>
      <c r="N13" s="81"/>
      <c r="O13" s="81"/>
      <c r="P13" s="81"/>
      <c r="Q13" s="108">
        <f>R13/R56</f>
        <v>4.0482775206224147E-2</v>
      </c>
      <c r="R13" s="134">
        <v>102660.4</v>
      </c>
    </row>
    <row r="14" spans="1:18" ht="8.1" customHeight="1" x14ac:dyDescent="0.2">
      <c r="A14" s="133"/>
      <c r="B14" s="88"/>
      <c r="C14" s="80"/>
      <c r="D14" s="81"/>
      <c r="E14" s="81"/>
      <c r="F14" s="81"/>
      <c r="G14" s="81"/>
      <c r="H14" s="81"/>
      <c r="I14" s="91"/>
      <c r="J14" s="97"/>
      <c r="K14" s="81"/>
      <c r="L14" s="81"/>
      <c r="M14" s="81"/>
      <c r="N14" s="81"/>
      <c r="O14" s="81"/>
      <c r="P14" s="81"/>
      <c r="Q14" s="108"/>
      <c r="R14" s="134"/>
    </row>
    <row r="15" spans="1:18" ht="17.100000000000001" customHeight="1" x14ac:dyDescent="0.2">
      <c r="A15" s="133">
        <v>7</v>
      </c>
      <c r="B15" s="88" t="s">
        <v>53</v>
      </c>
      <c r="C15" s="80"/>
      <c r="D15" s="81"/>
      <c r="E15" s="81"/>
      <c r="F15" s="81"/>
      <c r="G15" s="81"/>
      <c r="H15" s="81"/>
      <c r="I15" s="81"/>
      <c r="J15" s="96">
        <f>R15/2</f>
        <v>13280</v>
      </c>
      <c r="K15" s="96">
        <f>J15</f>
        <v>13280</v>
      </c>
      <c r="L15" s="81"/>
      <c r="M15" s="81"/>
      <c r="N15" s="81"/>
      <c r="O15" s="81"/>
      <c r="P15" s="81"/>
      <c r="Q15" s="108">
        <f>R15/R56</f>
        <v>1.0473585817679588E-2</v>
      </c>
      <c r="R15" s="134">
        <v>26560</v>
      </c>
    </row>
    <row r="16" spans="1:18" ht="8.1" customHeight="1" x14ac:dyDescent="0.2">
      <c r="A16" s="133"/>
      <c r="B16" s="88"/>
      <c r="C16" s="80"/>
      <c r="D16" s="81"/>
      <c r="E16" s="81"/>
      <c r="F16" s="81"/>
      <c r="G16" s="81"/>
      <c r="H16" s="81"/>
      <c r="I16" s="81"/>
      <c r="J16" s="83"/>
      <c r="K16" s="83"/>
      <c r="L16" s="81"/>
      <c r="M16" s="81"/>
      <c r="N16" s="81"/>
      <c r="O16" s="81"/>
      <c r="P16" s="81"/>
      <c r="Q16" s="108"/>
      <c r="R16" s="134"/>
    </row>
    <row r="17" spans="1:18" ht="18" customHeight="1" x14ac:dyDescent="0.2">
      <c r="A17" s="133">
        <v>8</v>
      </c>
      <c r="B17" s="88" t="s">
        <v>54</v>
      </c>
      <c r="C17" s="80"/>
      <c r="D17" s="81"/>
      <c r="E17" s="81"/>
      <c r="F17" s="81"/>
      <c r="G17" s="81"/>
      <c r="H17" s="81"/>
      <c r="I17" s="81"/>
      <c r="J17" s="81"/>
      <c r="K17" s="81"/>
      <c r="L17" s="89">
        <f>R17</f>
        <v>40516</v>
      </c>
      <c r="M17" s="81"/>
      <c r="N17" s="81"/>
      <c r="O17" s="81"/>
      <c r="P17" s="81"/>
      <c r="Q17" s="108">
        <f>R17/R56</f>
        <v>1.5976950413746468E-2</v>
      </c>
      <c r="R17" s="134">
        <v>40516</v>
      </c>
    </row>
    <row r="18" spans="1:18" ht="8.1" customHeight="1" x14ac:dyDescent="0.2">
      <c r="A18" s="133"/>
      <c r="B18" s="88"/>
      <c r="C18" s="80"/>
      <c r="D18" s="81"/>
      <c r="E18" s="81"/>
      <c r="F18" s="81"/>
      <c r="G18" s="81"/>
      <c r="H18" s="81"/>
      <c r="I18" s="81"/>
      <c r="J18" s="81"/>
      <c r="K18" s="81"/>
      <c r="L18" s="91"/>
      <c r="M18" s="81"/>
      <c r="N18" s="81"/>
      <c r="O18" s="81"/>
      <c r="P18" s="81"/>
      <c r="Q18" s="108"/>
      <c r="R18" s="134"/>
    </row>
    <row r="19" spans="1:18" ht="17.100000000000001" customHeight="1" x14ac:dyDescent="0.2">
      <c r="A19" s="133">
        <v>9</v>
      </c>
      <c r="B19" s="88" t="s">
        <v>37</v>
      </c>
      <c r="C19" s="80"/>
      <c r="D19" s="81"/>
      <c r="E19" s="81"/>
      <c r="F19" s="81"/>
      <c r="G19" s="81"/>
      <c r="H19" s="89">
        <f>R19</f>
        <v>45830.400000000001</v>
      </c>
      <c r="I19" s="81"/>
      <c r="J19" s="81"/>
      <c r="K19" s="81"/>
      <c r="L19" s="81"/>
      <c r="M19" s="81"/>
      <c r="N19" s="81"/>
      <c r="O19" s="81"/>
      <c r="P19" s="81"/>
      <c r="Q19" s="108">
        <f>R19/R56</f>
        <v>1.8072613985639405E-2</v>
      </c>
      <c r="R19" s="134">
        <v>45830.400000000001</v>
      </c>
    </row>
    <row r="20" spans="1:18" ht="8.1" customHeight="1" x14ac:dyDescent="0.2">
      <c r="A20" s="133"/>
      <c r="B20" s="88"/>
      <c r="C20" s="80"/>
      <c r="D20" s="81"/>
      <c r="E20" s="81"/>
      <c r="F20" s="81"/>
      <c r="G20" s="81"/>
      <c r="H20" s="98"/>
      <c r="I20" s="81"/>
      <c r="J20" s="81"/>
      <c r="K20" s="81"/>
      <c r="L20" s="81"/>
      <c r="M20" s="81"/>
      <c r="N20" s="81"/>
      <c r="O20" s="81"/>
      <c r="P20" s="81"/>
      <c r="Q20" s="108"/>
      <c r="R20" s="134"/>
    </row>
    <row r="21" spans="1:18" ht="17.100000000000001" customHeight="1" x14ac:dyDescent="0.2">
      <c r="A21" s="135">
        <v>10</v>
      </c>
      <c r="B21" s="88" t="s">
        <v>38</v>
      </c>
      <c r="C21" s="80"/>
      <c r="D21" s="81"/>
      <c r="E21" s="81"/>
      <c r="F21" s="81"/>
      <c r="G21" s="105">
        <f>R21*20%</f>
        <v>21738.83</v>
      </c>
      <c r="H21" s="103">
        <f>R21*20%</f>
        <v>21738.83</v>
      </c>
      <c r="I21" s="103">
        <f>R21*60%</f>
        <v>65216.489999999991</v>
      </c>
      <c r="J21" s="81"/>
      <c r="K21" s="81"/>
      <c r="L21" s="81"/>
      <c r="M21" s="81"/>
      <c r="N21" s="81"/>
      <c r="O21" s="81"/>
      <c r="P21" s="81"/>
      <c r="Q21" s="108">
        <f>R21/R56</f>
        <v>4.2862104966292836E-2</v>
      </c>
      <c r="R21" s="134">
        <v>108694.15</v>
      </c>
    </row>
    <row r="22" spans="1:18" ht="8.1" customHeight="1" x14ac:dyDescent="0.2">
      <c r="A22" s="135"/>
      <c r="B22" s="88"/>
      <c r="C22" s="80"/>
      <c r="D22" s="81"/>
      <c r="E22" s="81"/>
      <c r="F22" s="81"/>
      <c r="G22" s="93"/>
      <c r="H22" s="91"/>
      <c r="I22" s="98"/>
      <c r="J22" s="81"/>
      <c r="K22" s="81"/>
      <c r="L22" s="81"/>
      <c r="M22" s="81"/>
      <c r="N22" s="81"/>
      <c r="O22" s="81"/>
      <c r="P22" s="81"/>
      <c r="Q22" s="108"/>
      <c r="R22" s="134"/>
    </row>
    <row r="23" spans="1:18" ht="17.100000000000001" customHeight="1" x14ac:dyDescent="0.2">
      <c r="A23" s="135">
        <v>11</v>
      </c>
      <c r="B23" s="88" t="s">
        <v>55</v>
      </c>
      <c r="C23" s="80"/>
      <c r="D23" s="81"/>
      <c r="E23" s="81"/>
      <c r="F23" s="81"/>
      <c r="G23" s="81"/>
      <c r="H23" s="81"/>
      <c r="I23" s="89">
        <f>R23/2</f>
        <v>56247.205000000002</v>
      </c>
      <c r="J23" s="96">
        <f>I23</f>
        <v>56247.205000000002</v>
      </c>
      <c r="K23" s="81"/>
      <c r="L23" s="81"/>
      <c r="M23" s="81"/>
      <c r="N23" s="81"/>
      <c r="O23" s="81"/>
      <c r="P23" s="81"/>
      <c r="Q23" s="108">
        <f>R23/R56</f>
        <v>4.4360687392478643E-2</v>
      </c>
      <c r="R23" s="134">
        <v>112494.41</v>
      </c>
    </row>
    <row r="24" spans="1:18" ht="8.1" customHeight="1" x14ac:dyDescent="0.2">
      <c r="A24" s="135"/>
      <c r="B24" s="88"/>
      <c r="C24" s="80"/>
      <c r="D24" s="81"/>
      <c r="E24" s="81"/>
      <c r="F24" s="81"/>
      <c r="G24" s="81"/>
      <c r="H24" s="81"/>
      <c r="I24" s="91"/>
      <c r="J24" s="97"/>
      <c r="K24" s="81"/>
      <c r="L24" s="81"/>
      <c r="M24" s="81"/>
      <c r="N24" s="81"/>
      <c r="O24" s="81"/>
      <c r="P24" s="81"/>
      <c r="Q24" s="108"/>
      <c r="R24" s="134"/>
    </row>
    <row r="25" spans="1:18" ht="17.100000000000001" customHeight="1" x14ac:dyDescent="0.2">
      <c r="A25" s="135">
        <v>12</v>
      </c>
      <c r="B25" s="88" t="s">
        <v>39</v>
      </c>
      <c r="C25" s="80"/>
      <c r="D25" s="81"/>
      <c r="E25" s="81"/>
      <c r="F25" s="81"/>
      <c r="G25" s="105">
        <f>R25*20%</f>
        <v>29112.603999999999</v>
      </c>
      <c r="H25" s="106"/>
      <c r="I25" s="106"/>
      <c r="J25" s="105">
        <f>R25*40%</f>
        <v>58225.207999999999</v>
      </c>
      <c r="K25" s="105">
        <f>J25</f>
        <v>58225.207999999999</v>
      </c>
      <c r="L25" s="81"/>
      <c r="M25" s="81"/>
      <c r="N25" s="81"/>
      <c r="O25" s="81"/>
      <c r="P25" s="81"/>
      <c r="Q25" s="108">
        <f>R25/R56</f>
        <v>5.7400857750399471E-2</v>
      </c>
      <c r="R25" s="134">
        <v>145563.01999999999</v>
      </c>
    </row>
    <row r="26" spans="1:18" ht="8.1" customHeight="1" x14ac:dyDescent="0.2">
      <c r="A26" s="135"/>
      <c r="B26" s="88"/>
      <c r="C26" s="80"/>
      <c r="D26" s="81"/>
      <c r="E26" s="81"/>
      <c r="F26" s="81"/>
      <c r="G26" s="93"/>
      <c r="H26" s="81"/>
      <c r="I26" s="81"/>
      <c r="J26" s="97"/>
      <c r="K26" s="93"/>
      <c r="L26" s="81"/>
      <c r="M26" s="81"/>
      <c r="N26" s="81"/>
      <c r="O26" s="81"/>
      <c r="P26" s="81"/>
      <c r="Q26" s="108"/>
      <c r="R26" s="134"/>
    </row>
    <row r="27" spans="1:18" ht="17.100000000000001" customHeight="1" x14ac:dyDescent="0.2">
      <c r="A27" s="135">
        <v>13</v>
      </c>
      <c r="B27" s="88" t="s">
        <v>40</v>
      </c>
      <c r="C27" s="80"/>
      <c r="D27" s="81"/>
      <c r="E27" s="81"/>
      <c r="F27" s="81"/>
      <c r="G27" s="106"/>
      <c r="H27" s="104">
        <f>R27*50%</f>
        <v>119282.8</v>
      </c>
      <c r="I27" s="103">
        <f>R27*30%</f>
        <v>71569.679999999993</v>
      </c>
      <c r="J27" s="105">
        <f>R27*20%</f>
        <v>47713.120000000003</v>
      </c>
      <c r="K27" s="81"/>
      <c r="L27" s="81"/>
      <c r="M27" s="81"/>
      <c r="N27" s="81"/>
      <c r="O27" s="81"/>
      <c r="P27" s="81"/>
      <c r="Q27" s="108">
        <f>R27/R56</f>
        <v>9.407519897387881E-2</v>
      </c>
      <c r="R27" s="134">
        <v>238565.6</v>
      </c>
    </row>
    <row r="28" spans="1:18" ht="8.1" customHeight="1" x14ac:dyDescent="0.2">
      <c r="A28" s="135"/>
      <c r="B28" s="88"/>
      <c r="C28" s="80"/>
      <c r="D28" s="81"/>
      <c r="E28" s="81"/>
      <c r="F28" s="81"/>
      <c r="G28" s="81"/>
      <c r="H28" s="92"/>
      <c r="I28" s="91"/>
      <c r="J28" s="93"/>
      <c r="K28" s="81"/>
      <c r="L28" s="81"/>
      <c r="M28" s="81"/>
      <c r="N28" s="81"/>
      <c r="O28" s="81"/>
      <c r="P28" s="81"/>
      <c r="Q28" s="108"/>
      <c r="R28" s="134"/>
    </row>
    <row r="29" spans="1:18" ht="17.100000000000001" customHeight="1" x14ac:dyDescent="0.2">
      <c r="A29" s="135">
        <v>14</v>
      </c>
      <c r="B29" s="88" t="s">
        <v>56</v>
      </c>
      <c r="C29" s="80"/>
      <c r="D29" s="81"/>
      <c r="E29" s="81"/>
      <c r="F29" s="81"/>
      <c r="G29" s="81"/>
      <c r="H29" s="81"/>
      <c r="I29" s="81"/>
      <c r="J29" s="81"/>
      <c r="K29" s="96">
        <f>R29</f>
        <v>34067.32</v>
      </c>
      <c r="L29" s="81"/>
      <c r="M29" s="81"/>
      <c r="N29" s="81"/>
      <c r="O29" s="81"/>
      <c r="P29" s="81"/>
      <c r="Q29" s="108">
        <f>R29/R56</f>
        <v>1.3433998478853621E-2</v>
      </c>
      <c r="R29" s="134">
        <v>34067.32</v>
      </c>
    </row>
    <row r="30" spans="1:18" ht="8.1" customHeight="1" x14ac:dyDescent="0.2">
      <c r="A30" s="135"/>
      <c r="B30" s="88"/>
      <c r="C30" s="80"/>
      <c r="D30" s="81"/>
      <c r="E30" s="81"/>
      <c r="F30" s="81"/>
      <c r="G30" s="81"/>
      <c r="H30" s="81"/>
      <c r="I30" s="81"/>
      <c r="J30" s="81"/>
      <c r="K30" s="97"/>
      <c r="L30" s="81"/>
      <c r="M30" s="81"/>
      <c r="N30" s="81"/>
      <c r="O30" s="81"/>
      <c r="P30" s="81"/>
      <c r="Q30" s="108"/>
      <c r="R30" s="134"/>
    </row>
    <row r="31" spans="1:18" ht="15.75" x14ac:dyDescent="0.2">
      <c r="A31" s="135">
        <v>15</v>
      </c>
      <c r="B31" s="88" t="s">
        <v>57</v>
      </c>
      <c r="C31" s="80"/>
      <c r="D31" s="81"/>
      <c r="E31" s="81"/>
      <c r="F31" s="81"/>
      <c r="G31" s="81"/>
      <c r="H31" s="81"/>
      <c r="I31" s="81"/>
      <c r="J31" s="96">
        <f>R31/2</f>
        <v>8460</v>
      </c>
      <c r="K31" s="96">
        <f>J31</f>
        <v>8460</v>
      </c>
      <c r="L31" s="81"/>
      <c r="M31" s="81"/>
      <c r="N31" s="81"/>
      <c r="O31" s="81"/>
      <c r="P31" s="81"/>
      <c r="Q31" s="108">
        <f>R31/R56</f>
        <v>6.6721789169856402E-3</v>
      </c>
      <c r="R31" s="134">
        <v>16920</v>
      </c>
    </row>
    <row r="32" spans="1:18" ht="8.1" customHeight="1" x14ac:dyDescent="0.2">
      <c r="A32" s="135"/>
      <c r="B32" s="88"/>
      <c r="C32" s="80"/>
      <c r="D32" s="81"/>
      <c r="E32" s="81"/>
      <c r="F32" s="81"/>
      <c r="G32" s="81"/>
      <c r="H32" s="81"/>
      <c r="I32" s="81"/>
      <c r="J32" s="97"/>
      <c r="K32" s="93"/>
      <c r="L32" s="81"/>
      <c r="M32" s="81"/>
      <c r="N32" s="81"/>
      <c r="O32" s="81"/>
      <c r="P32" s="81"/>
      <c r="Q32" s="108"/>
      <c r="R32" s="134"/>
    </row>
    <row r="33" spans="1:18" ht="17.100000000000001" customHeight="1" x14ac:dyDescent="0.2">
      <c r="A33" s="135">
        <v>16</v>
      </c>
      <c r="B33" s="88" t="s">
        <v>58</v>
      </c>
      <c r="C33" s="80"/>
      <c r="D33" s="81"/>
      <c r="E33" s="81"/>
      <c r="F33" s="81"/>
      <c r="G33" s="81"/>
      <c r="H33" s="81"/>
      <c r="I33" s="81"/>
      <c r="J33" s="96">
        <f>R33</f>
        <v>2791.5</v>
      </c>
      <c r="K33" s="81"/>
      <c r="L33" s="81"/>
      <c r="M33" s="81"/>
      <c r="N33" s="81"/>
      <c r="O33" s="81"/>
      <c r="P33" s="81"/>
      <c r="Q33" s="108">
        <f>R33/R56</f>
        <v>1.1007912202580033E-3</v>
      </c>
      <c r="R33" s="136">
        <v>2791.5</v>
      </c>
    </row>
    <row r="34" spans="1:18" ht="8.1" customHeight="1" x14ac:dyDescent="0.2">
      <c r="A34" s="135"/>
      <c r="B34" s="88"/>
      <c r="C34" s="80"/>
      <c r="D34" s="81"/>
      <c r="E34" s="81"/>
      <c r="F34" s="81"/>
      <c r="G34" s="81"/>
      <c r="H34" s="81"/>
      <c r="I34" s="81"/>
      <c r="J34" s="97"/>
      <c r="K34" s="81"/>
      <c r="L34" s="81"/>
      <c r="M34" s="81"/>
      <c r="N34" s="81"/>
      <c r="O34" s="81"/>
      <c r="P34" s="81"/>
      <c r="Q34" s="108"/>
      <c r="R34" s="136"/>
    </row>
    <row r="35" spans="1:18" ht="17.100000000000001" customHeight="1" x14ac:dyDescent="0.2">
      <c r="A35" s="135">
        <v>17</v>
      </c>
      <c r="B35" s="88" t="s">
        <v>59</v>
      </c>
      <c r="C35" s="80"/>
      <c r="D35" s="81"/>
      <c r="E35" s="81"/>
      <c r="F35" s="81"/>
      <c r="G35" s="81"/>
      <c r="H35" s="81"/>
      <c r="I35" s="81"/>
      <c r="J35" s="96">
        <f>R35</f>
        <v>7390</v>
      </c>
      <c r="K35" s="81"/>
      <c r="L35" s="81"/>
      <c r="M35" s="81"/>
      <c r="N35" s="81"/>
      <c r="O35" s="81"/>
      <c r="P35" s="81"/>
      <c r="Q35" s="108">
        <f>R35/R56</f>
        <v>2.9141490659884092E-3</v>
      </c>
      <c r="R35" s="136">
        <v>7390</v>
      </c>
    </row>
    <row r="36" spans="1:18" ht="8.1" customHeight="1" x14ac:dyDescent="0.2">
      <c r="A36" s="135"/>
      <c r="B36" s="88"/>
      <c r="C36" s="80"/>
      <c r="D36" s="81"/>
      <c r="E36" s="81"/>
      <c r="F36" s="81"/>
      <c r="G36" s="81"/>
      <c r="H36" s="81"/>
      <c r="I36" s="81"/>
      <c r="J36" s="97"/>
      <c r="K36" s="81"/>
      <c r="L36" s="81"/>
      <c r="M36" s="81"/>
      <c r="N36" s="81"/>
      <c r="O36" s="81"/>
      <c r="P36" s="81"/>
      <c r="Q36" s="108"/>
      <c r="R36" s="136"/>
    </row>
    <row r="37" spans="1:18" ht="17.100000000000001" customHeight="1" x14ac:dyDescent="0.2">
      <c r="A37" s="135">
        <v>18</v>
      </c>
      <c r="B37" s="88" t="s">
        <v>44</v>
      </c>
      <c r="C37" s="80"/>
      <c r="D37" s="81"/>
      <c r="E37" s="81"/>
      <c r="F37" s="81"/>
      <c r="G37" s="81"/>
      <c r="H37" s="81"/>
      <c r="I37" s="81"/>
      <c r="J37" s="96">
        <f>R37</f>
        <v>36000</v>
      </c>
      <c r="K37" s="81"/>
      <c r="L37" s="81"/>
      <c r="M37" s="81"/>
      <c r="N37" s="81"/>
      <c r="O37" s="81"/>
      <c r="P37" s="81"/>
      <c r="Q37" s="108">
        <f>R37/R56</f>
        <v>1.4196125355288598E-2</v>
      </c>
      <c r="R37" s="134">
        <v>36000</v>
      </c>
    </row>
    <row r="38" spans="1:18" ht="8.1" customHeight="1" x14ac:dyDescent="0.2">
      <c r="A38" s="135"/>
      <c r="B38" s="88"/>
      <c r="C38" s="80"/>
      <c r="D38" s="81"/>
      <c r="E38" s="81"/>
      <c r="F38" s="81"/>
      <c r="G38" s="81"/>
      <c r="H38" s="81"/>
      <c r="I38" s="81"/>
      <c r="J38" s="97"/>
      <c r="K38" s="81"/>
      <c r="L38" s="81"/>
      <c r="M38" s="81"/>
      <c r="N38" s="81"/>
      <c r="O38" s="81"/>
      <c r="P38" s="81"/>
      <c r="Q38" s="108"/>
      <c r="R38" s="134"/>
    </row>
    <row r="39" spans="1:18" ht="18" customHeight="1" x14ac:dyDescent="0.2">
      <c r="A39" s="135">
        <v>19</v>
      </c>
      <c r="B39" s="88" t="s">
        <v>46</v>
      </c>
      <c r="C39" s="80"/>
      <c r="D39" s="81"/>
      <c r="E39" s="81"/>
      <c r="F39" s="81"/>
      <c r="G39" s="81"/>
      <c r="H39" s="81"/>
      <c r="I39" s="105">
        <f>R39*10%</f>
        <v>26145.75</v>
      </c>
      <c r="J39" s="105">
        <f>R39*50%</f>
        <v>130728.75</v>
      </c>
      <c r="K39" s="105">
        <f>R39*30%</f>
        <v>78437.25</v>
      </c>
      <c r="L39" s="105">
        <f>R39*10%</f>
        <v>26145.75</v>
      </c>
      <c r="M39" s="81"/>
      <c r="N39" s="81"/>
      <c r="O39" s="81"/>
      <c r="P39" s="81"/>
      <c r="Q39" s="108">
        <f>R39/R56</f>
        <v>0.10310231791889912</v>
      </c>
      <c r="R39" s="134">
        <v>261457.5</v>
      </c>
    </row>
    <row r="40" spans="1:18" ht="8.1" customHeight="1" x14ac:dyDescent="0.2">
      <c r="A40" s="135"/>
      <c r="B40" s="88"/>
      <c r="C40" s="80"/>
      <c r="D40" s="81"/>
      <c r="E40" s="81"/>
      <c r="F40" s="81"/>
      <c r="G40" s="81"/>
      <c r="H40" s="81"/>
      <c r="I40" s="93"/>
      <c r="J40" s="107"/>
      <c r="K40" s="107"/>
      <c r="L40" s="107"/>
      <c r="M40" s="81"/>
      <c r="N40" s="81"/>
      <c r="O40" s="81"/>
      <c r="P40" s="81"/>
      <c r="Q40" s="109"/>
      <c r="R40" s="134"/>
    </row>
    <row r="41" spans="1:18" ht="19.5" customHeight="1" x14ac:dyDescent="0.2">
      <c r="A41" s="135">
        <v>20</v>
      </c>
      <c r="B41" s="88" t="s">
        <v>60</v>
      </c>
      <c r="C41" s="80"/>
      <c r="D41" s="81"/>
      <c r="E41" s="81"/>
      <c r="F41" s="81"/>
      <c r="G41" s="81"/>
      <c r="H41" s="81"/>
      <c r="I41" s="81"/>
      <c r="J41" s="105">
        <f>R41*30%</f>
        <v>15258.509999999998</v>
      </c>
      <c r="K41" s="105">
        <f>R41*50%</f>
        <v>25430.85</v>
      </c>
      <c r="L41" s="105">
        <f>R41*20%</f>
        <v>10172.34</v>
      </c>
      <c r="M41" s="81"/>
      <c r="N41" s="81"/>
      <c r="O41" s="81"/>
      <c r="P41" s="81"/>
      <c r="Q41" s="108">
        <f>R41/R56</f>
        <v>2.005664080508561E-2</v>
      </c>
      <c r="R41" s="134">
        <v>50861.7</v>
      </c>
    </row>
    <row r="42" spans="1:18" ht="8.1" customHeight="1" x14ac:dyDescent="0.2">
      <c r="A42" s="135"/>
      <c r="B42" s="88"/>
      <c r="C42" s="80"/>
      <c r="D42" s="81"/>
      <c r="E42" s="81"/>
      <c r="F42" s="81"/>
      <c r="G42" s="81"/>
      <c r="H42" s="81"/>
      <c r="I42" s="81"/>
      <c r="J42" s="93"/>
      <c r="K42" s="93"/>
      <c r="L42" s="93"/>
      <c r="M42" s="81"/>
      <c r="N42" s="81"/>
      <c r="O42" s="81"/>
      <c r="P42" s="81"/>
      <c r="Q42" s="108"/>
      <c r="R42" s="134"/>
    </row>
    <row r="43" spans="1:18" ht="15.75" x14ac:dyDescent="0.2">
      <c r="A43" s="135">
        <v>21</v>
      </c>
      <c r="B43" s="88" t="s">
        <v>61</v>
      </c>
      <c r="C43" s="80"/>
      <c r="D43" s="81"/>
      <c r="E43" s="81"/>
      <c r="F43" s="81"/>
      <c r="G43" s="81"/>
      <c r="H43" s="81"/>
      <c r="I43" s="81"/>
      <c r="J43" s="81"/>
      <c r="K43" s="81"/>
      <c r="L43" s="81"/>
      <c r="M43" s="96">
        <f>R43</f>
        <v>16752</v>
      </c>
      <c r="N43" s="81"/>
      <c r="O43" s="81"/>
      <c r="P43" s="81"/>
      <c r="Q43" s="108">
        <f>R43/R56</f>
        <v>6.6059303319942935E-3</v>
      </c>
      <c r="R43" s="134">
        <v>16752</v>
      </c>
    </row>
    <row r="44" spans="1:18" ht="8.1" customHeight="1" x14ac:dyDescent="0.2">
      <c r="A44" s="135"/>
      <c r="B44" s="88"/>
      <c r="C44" s="80"/>
      <c r="D44" s="81"/>
      <c r="E44" s="81"/>
      <c r="F44" s="81"/>
      <c r="G44" s="81"/>
      <c r="H44" s="81"/>
      <c r="I44" s="81"/>
      <c r="J44" s="81"/>
      <c r="K44" s="81"/>
      <c r="L44" s="81"/>
      <c r="M44" s="97"/>
      <c r="N44" s="81"/>
      <c r="O44" s="81"/>
      <c r="P44" s="81"/>
      <c r="Q44" s="108"/>
      <c r="R44" s="134"/>
    </row>
    <row r="45" spans="1:18" ht="19.5" customHeight="1" x14ac:dyDescent="0.2">
      <c r="A45" s="135">
        <v>22</v>
      </c>
      <c r="B45" s="88" t="s">
        <v>62</v>
      </c>
      <c r="C45" s="80"/>
      <c r="D45" s="81"/>
      <c r="E45" s="81"/>
      <c r="F45" s="81"/>
      <c r="G45" s="81"/>
      <c r="H45" s="81"/>
      <c r="I45" s="81"/>
      <c r="J45" s="81"/>
      <c r="K45" s="81"/>
      <c r="L45" s="81"/>
      <c r="M45" s="96">
        <f>R45/2</f>
        <v>868.6</v>
      </c>
      <c r="N45" s="96">
        <f>M45</f>
        <v>868.6</v>
      </c>
      <c r="O45" s="81"/>
      <c r="P45" s="81"/>
      <c r="Q45" s="108">
        <f>R45/R56</f>
        <v>6.850419157557598E-4</v>
      </c>
      <c r="R45" s="136">
        <v>1737.2</v>
      </c>
    </row>
    <row r="46" spans="1:18" ht="8.1" customHeight="1" x14ac:dyDescent="0.2">
      <c r="A46" s="135"/>
      <c r="B46" s="88"/>
      <c r="C46" s="80"/>
      <c r="D46" s="81"/>
      <c r="E46" s="81"/>
      <c r="F46" s="81"/>
      <c r="G46" s="81"/>
      <c r="H46" s="81"/>
      <c r="I46" s="81"/>
      <c r="J46" s="81"/>
      <c r="K46" s="81"/>
      <c r="L46" s="81"/>
      <c r="M46" s="93"/>
      <c r="N46" s="97"/>
      <c r="O46" s="81"/>
      <c r="P46" s="81"/>
      <c r="Q46" s="108"/>
      <c r="R46" s="136"/>
    </row>
    <row r="47" spans="1:18" ht="15.75" x14ac:dyDescent="0.2">
      <c r="A47" s="135">
        <v>23</v>
      </c>
      <c r="B47" s="88" t="s">
        <v>63</v>
      </c>
      <c r="C47" s="80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96">
        <f>R47</f>
        <v>22039.1</v>
      </c>
      <c r="O47" s="81"/>
      <c r="P47" s="81"/>
      <c r="Q47" s="108">
        <f>R47/R56</f>
        <v>8.6908285088261369E-3</v>
      </c>
      <c r="R47" s="134">
        <v>22039.1</v>
      </c>
    </row>
    <row r="48" spans="1:18" ht="8.1" customHeight="1" x14ac:dyDescent="0.2">
      <c r="A48" s="135"/>
      <c r="B48" s="88"/>
      <c r="C48" s="80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93"/>
      <c r="O48" s="81"/>
      <c r="P48" s="81"/>
      <c r="Q48" s="108"/>
      <c r="R48" s="134"/>
    </row>
    <row r="49" spans="1:18" ht="15.75" x14ac:dyDescent="0.2">
      <c r="A49" s="135">
        <v>24</v>
      </c>
      <c r="B49" s="88" t="s">
        <v>64</v>
      </c>
      <c r="C49" s="80"/>
      <c r="D49" s="81"/>
      <c r="E49" s="81"/>
      <c r="F49" s="81"/>
      <c r="G49" s="81"/>
      <c r="H49" s="81"/>
      <c r="I49" s="81"/>
      <c r="J49" s="81"/>
      <c r="K49" s="81"/>
      <c r="L49" s="96">
        <f>R49/2</f>
        <v>15006</v>
      </c>
      <c r="M49" s="96">
        <f>L49</f>
        <v>15006</v>
      </c>
      <c r="N49" s="81"/>
      <c r="O49" s="81"/>
      <c r="P49" s="81"/>
      <c r="Q49" s="108">
        <f>R49/R56</f>
        <v>1.1834836504525595E-2</v>
      </c>
      <c r="R49" s="134">
        <v>30012</v>
      </c>
    </row>
    <row r="50" spans="1:18" ht="8.1" customHeight="1" x14ac:dyDescent="0.2">
      <c r="A50" s="135"/>
      <c r="B50" s="88"/>
      <c r="C50" s="80"/>
      <c r="D50" s="81"/>
      <c r="E50" s="81"/>
      <c r="F50" s="81"/>
      <c r="G50" s="81"/>
      <c r="H50" s="81"/>
      <c r="I50" s="81"/>
      <c r="J50" s="81"/>
      <c r="K50" s="81"/>
      <c r="L50" s="93"/>
      <c r="M50" s="93"/>
      <c r="N50" s="81"/>
      <c r="O50" s="81"/>
      <c r="P50" s="81"/>
      <c r="Q50" s="108"/>
      <c r="R50" s="134"/>
    </row>
    <row r="51" spans="1:18" ht="15.75" x14ac:dyDescent="0.2">
      <c r="A51" s="135">
        <v>25</v>
      </c>
      <c r="B51" s="88" t="s">
        <v>65</v>
      </c>
      <c r="C51" s="80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96">
        <f>R51</f>
        <v>107000</v>
      </c>
      <c r="O51" s="81"/>
      <c r="P51" s="81"/>
      <c r="Q51" s="108">
        <f>R51/R56</f>
        <v>4.2194039250441108E-2</v>
      </c>
      <c r="R51" s="134">
        <v>107000</v>
      </c>
    </row>
    <row r="52" spans="1:18" ht="8.1" customHeight="1" x14ac:dyDescent="0.2">
      <c r="A52" s="135"/>
      <c r="B52" s="88"/>
      <c r="C52" s="80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93"/>
      <c r="O52" s="81"/>
      <c r="P52" s="81"/>
      <c r="Q52" s="108"/>
      <c r="R52" s="134"/>
    </row>
    <row r="53" spans="1:18" ht="15.75" x14ac:dyDescent="0.2">
      <c r="A53" s="135">
        <v>26</v>
      </c>
      <c r="B53" s="88" t="s">
        <v>66</v>
      </c>
      <c r="C53" s="80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96">
        <f>R53</f>
        <v>17000</v>
      </c>
      <c r="P53" s="81"/>
      <c r="Q53" s="108">
        <f>R53/R56</f>
        <v>6.7037258622196149E-3</v>
      </c>
      <c r="R53" s="134">
        <v>17000</v>
      </c>
    </row>
    <row r="54" spans="1:18" ht="8.1" customHeight="1" x14ac:dyDescent="0.2">
      <c r="A54" s="135"/>
      <c r="B54" s="88"/>
      <c r="C54" s="80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93"/>
      <c r="P54" s="81"/>
      <c r="Q54" s="108"/>
      <c r="R54" s="134"/>
    </row>
    <row r="55" spans="1:18" ht="15.75" x14ac:dyDescent="0.2">
      <c r="A55" s="137"/>
      <c r="B55" s="99" t="s">
        <v>19</v>
      </c>
      <c r="C55" s="100" t="s">
        <v>20</v>
      </c>
      <c r="D55" s="101">
        <f t="shared" ref="D55:O55" si="0">SUM(D3:D54)</f>
        <v>75345.42</v>
      </c>
      <c r="E55" s="101">
        <f t="shared" si="0"/>
        <v>93343.529999999984</v>
      </c>
      <c r="F55" s="101">
        <f t="shared" si="0"/>
        <v>124458.04</v>
      </c>
      <c r="G55" s="101">
        <f t="shared" si="0"/>
        <v>214409.24900000001</v>
      </c>
      <c r="H55" s="101">
        <f t="shared" si="0"/>
        <v>431982.34250000003</v>
      </c>
      <c r="I55" s="101">
        <f t="shared" si="0"/>
        <v>484525.1275</v>
      </c>
      <c r="J55" s="101">
        <f t="shared" si="0"/>
        <v>524994.49300000002</v>
      </c>
      <c r="K55" s="101">
        <f t="shared" si="0"/>
        <v>315470.62799999997</v>
      </c>
      <c r="L55" s="101">
        <f t="shared" si="0"/>
        <v>91840.09</v>
      </c>
      <c r="M55" s="101">
        <f t="shared" si="0"/>
        <v>32626.6</v>
      </c>
      <c r="N55" s="101">
        <f t="shared" si="0"/>
        <v>129907.7</v>
      </c>
      <c r="O55" s="101">
        <f t="shared" si="0"/>
        <v>17000</v>
      </c>
      <c r="P55" s="84"/>
      <c r="Q55" s="110"/>
      <c r="R55" s="138"/>
    </row>
    <row r="56" spans="1:18" ht="16.5" thickBot="1" x14ac:dyDescent="0.25">
      <c r="A56" s="139"/>
      <c r="B56" s="140" t="s">
        <v>26</v>
      </c>
      <c r="C56" s="141" t="s">
        <v>20</v>
      </c>
      <c r="D56" s="142">
        <f>D55</f>
        <v>75345.42</v>
      </c>
      <c r="E56" s="143">
        <f>D56+E55</f>
        <v>168688.94999999998</v>
      </c>
      <c r="F56" s="143">
        <f t="shared" ref="F56:O56" si="1">E56+F55</f>
        <v>293146.99</v>
      </c>
      <c r="G56" s="143">
        <f t="shared" si="1"/>
        <v>507556.239</v>
      </c>
      <c r="H56" s="143">
        <f t="shared" si="1"/>
        <v>939538.58150000009</v>
      </c>
      <c r="I56" s="143">
        <f t="shared" si="1"/>
        <v>1424063.709</v>
      </c>
      <c r="J56" s="143">
        <f t="shared" si="1"/>
        <v>1949058.202</v>
      </c>
      <c r="K56" s="143">
        <f t="shared" si="1"/>
        <v>2264528.83</v>
      </c>
      <c r="L56" s="143">
        <f t="shared" si="1"/>
        <v>2356368.92</v>
      </c>
      <c r="M56" s="143">
        <f t="shared" si="1"/>
        <v>2388995.52</v>
      </c>
      <c r="N56" s="143">
        <f t="shared" si="1"/>
        <v>2518903.2200000002</v>
      </c>
      <c r="O56" s="143">
        <f t="shared" si="1"/>
        <v>2535903.2200000002</v>
      </c>
      <c r="P56" s="144"/>
      <c r="Q56" s="145">
        <f>SUM(Q3:Q55)</f>
        <v>0.99999999999999989</v>
      </c>
      <c r="R56" s="146">
        <f>SUM(R3:R55)</f>
        <v>2535903.2200000002</v>
      </c>
    </row>
  </sheetData>
  <mergeCells count="1">
    <mergeCell ref="A1:R1"/>
  </mergeCells>
  <pageMargins left="0.70866141732283472" right="0.70866141732283472" top="0.74803149606299213" bottom="0.74803149606299213" header="0.31496062992125984" footer="0.31496062992125984"/>
  <pageSetup paperSize="9" scale="5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"/>
  <sheetViews>
    <sheetView view="pageBreakPreview" zoomScaleNormal="100" zoomScaleSheetLayoutView="100" workbookViewId="0">
      <selection activeCell="F18" sqref="F18"/>
    </sheetView>
  </sheetViews>
  <sheetFormatPr defaultRowHeight="12.75" x14ac:dyDescent="0.2"/>
  <cols>
    <col min="1" max="1" width="7" customWidth="1"/>
    <col min="2" max="2" width="24" customWidth="1"/>
    <col min="3" max="3" width="10" customWidth="1"/>
    <col min="4" max="4" width="9.83203125" customWidth="1"/>
    <col min="5" max="5" width="10" customWidth="1"/>
    <col min="6" max="6" width="9.83203125" customWidth="1"/>
    <col min="7" max="8" width="10" customWidth="1"/>
    <col min="9" max="9" width="9.83203125" customWidth="1"/>
    <col min="10" max="13" width="13.33203125" bestFit="1" customWidth="1"/>
    <col min="14" max="14" width="9.83203125" customWidth="1"/>
    <col min="15" max="15" width="10" customWidth="1"/>
    <col min="16" max="16" width="9.83203125" customWidth="1"/>
    <col min="17" max="17" width="10" bestFit="1" customWidth="1"/>
    <col min="18" max="18" width="15.33203125" bestFit="1" customWidth="1"/>
  </cols>
  <sheetData>
    <row r="1" spans="1:19" ht="35.25" customHeight="1" x14ac:dyDescent="0.2">
      <c r="A1" s="179" t="s">
        <v>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1"/>
    </row>
    <row r="2" spans="1:19" ht="33.950000000000003" customHeight="1" x14ac:dyDescent="0.2">
      <c r="A2" s="74" t="s">
        <v>3</v>
      </c>
      <c r="B2" s="5" t="s">
        <v>4</v>
      </c>
      <c r="C2" s="70" t="s">
        <v>5</v>
      </c>
      <c r="D2" s="70" t="s">
        <v>6</v>
      </c>
      <c r="E2" s="70" t="s">
        <v>7</v>
      </c>
      <c r="F2" s="6" t="s">
        <v>8</v>
      </c>
      <c r="G2" s="70" t="s">
        <v>9</v>
      </c>
      <c r="H2" s="70" t="s">
        <v>10</v>
      </c>
      <c r="I2" s="6" t="s">
        <v>11</v>
      </c>
      <c r="J2" s="6" t="s">
        <v>12</v>
      </c>
      <c r="K2" s="6" t="s">
        <v>13</v>
      </c>
      <c r="L2" s="6" t="s">
        <v>14</v>
      </c>
      <c r="M2" s="6" t="s">
        <v>15</v>
      </c>
      <c r="N2" s="6" t="s">
        <v>16</v>
      </c>
      <c r="O2" s="6" t="s">
        <v>17</v>
      </c>
      <c r="P2" s="4"/>
      <c r="Q2" s="6" t="s">
        <v>18</v>
      </c>
      <c r="R2" s="75" t="s">
        <v>19</v>
      </c>
    </row>
    <row r="3" spans="1:19" ht="17.100000000000001" customHeight="1" x14ac:dyDescent="0.2">
      <c r="A3" s="171">
        <v>1</v>
      </c>
      <c r="B3" s="173" t="s">
        <v>33</v>
      </c>
      <c r="C3" s="53"/>
      <c r="D3" s="53"/>
      <c r="E3" s="53"/>
      <c r="F3" s="53"/>
      <c r="G3" s="53"/>
      <c r="H3" s="53"/>
      <c r="I3" s="7">
        <f>R3</f>
        <v>985.04</v>
      </c>
      <c r="J3" s="8"/>
      <c r="K3" s="8"/>
      <c r="L3" s="8"/>
      <c r="M3" s="8"/>
      <c r="N3" s="8"/>
      <c r="O3" s="8"/>
      <c r="P3" s="8"/>
      <c r="Q3" s="175">
        <f>R3/R17</f>
        <v>2.2595049614190857E-2</v>
      </c>
      <c r="R3" s="177">
        <v>985.04</v>
      </c>
    </row>
    <row r="4" spans="1:19" ht="6" customHeight="1" x14ac:dyDescent="0.2">
      <c r="A4" s="172"/>
      <c r="B4" s="174"/>
      <c r="C4" s="53"/>
      <c r="D4" s="53"/>
      <c r="E4" s="53"/>
      <c r="F4" s="53"/>
      <c r="G4" s="53"/>
      <c r="H4" s="53"/>
      <c r="I4" s="71"/>
      <c r="J4" s="8"/>
      <c r="K4" s="8"/>
      <c r="L4" s="8"/>
      <c r="M4" s="8"/>
      <c r="N4" s="8"/>
      <c r="O4" s="8"/>
      <c r="P4" s="8"/>
      <c r="Q4" s="176"/>
      <c r="R4" s="178"/>
    </row>
    <row r="5" spans="1:19" ht="17.100000000000001" customHeight="1" x14ac:dyDescent="0.2">
      <c r="A5" s="171">
        <v>2</v>
      </c>
      <c r="B5" s="173" t="s">
        <v>30</v>
      </c>
      <c r="C5" s="53"/>
      <c r="D5" s="53"/>
      <c r="E5" s="53"/>
      <c r="F5" s="53"/>
      <c r="G5" s="53"/>
      <c r="H5" s="53"/>
      <c r="I5" s="7">
        <f>R5</f>
        <v>8477.85</v>
      </c>
      <c r="J5" s="8"/>
      <c r="K5" s="8"/>
      <c r="L5" s="8"/>
      <c r="M5" s="8"/>
      <c r="N5" s="8"/>
      <c r="O5" s="8"/>
      <c r="P5" s="8"/>
      <c r="Q5" s="175">
        <f>R5/R17</f>
        <v>0.1944666626448347</v>
      </c>
      <c r="R5" s="177">
        <v>8477.85</v>
      </c>
    </row>
    <row r="6" spans="1:19" ht="6" customHeight="1" x14ac:dyDescent="0.2">
      <c r="A6" s="172"/>
      <c r="B6" s="174"/>
      <c r="C6" s="53"/>
      <c r="D6" s="53"/>
      <c r="E6" s="53"/>
      <c r="F6" s="53"/>
      <c r="G6" s="53"/>
      <c r="H6" s="53"/>
      <c r="I6" s="72"/>
      <c r="J6" s="8"/>
      <c r="K6" s="8"/>
      <c r="L6" s="8"/>
      <c r="M6" s="8"/>
      <c r="N6" s="8"/>
      <c r="O6" s="8"/>
      <c r="P6" s="8"/>
      <c r="Q6" s="176"/>
      <c r="R6" s="178"/>
    </row>
    <row r="7" spans="1:19" ht="17.100000000000001" customHeight="1" x14ac:dyDescent="0.2">
      <c r="A7" s="171">
        <v>3</v>
      </c>
      <c r="B7" s="173" t="s">
        <v>48</v>
      </c>
      <c r="C7" s="53"/>
      <c r="D7" s="53"/>
      <c r="E7" s="53"/>
      <c r="F7" s="53"/>
      <c r="G7" s="53"/>
      <c r="H7" s="53"/>
      <c r="I7" s="8"/>
      <c r="J7" s="69">
        <f>R7/2</f>
        <v>10110</v>
      </c>
      <c r="K7" s="7">
        <f>J7</f>
        <v>10110</v>
      </c>
      <c r="L7" s="8"/>
      <c r="M7" s="8"/>
      <c r="N7" s="8"/>
      <c r="O7" s="8"/>
      <c r="P7" s="8"/>
      <c r="Q7" s="175">
        <f>R7/R17</f>
        <v>0.46381050840467308</v>
      </c>
      <c r="R7" s="177">
        <v>20220</v>
      </c>
    </row>
    <row r="8" spans="1:19" ht="6" customHeight="1" x14ac:dyDescent="0.2">
      <c r="A8" s="172"/>
      <c r="B8" s="174"/>
      <c r="C8" s="53"/>
      <c r="D8" s="53"/>
      <c r="E8" s="53"/>
      <c r="F8" s="53"/>
      <c r="G8" s="53"/>
      <c r="H8" s="53"/>
      <c r="I8" s="8"/>
      <c r="J8" s="73"/>
      <c r="K8" s="71"/>
      <c r="L8" s="8"/>
      <c r="M8" s="8"/>
      <c r="N8" s="8"/>
      <c r="O8" s="8"/>
      <c r="P8" s="8"/>
      <c r="Q8" s="176"/>
      <c r="R8" s="178"/>
    </row>
    <row r="9" spans="1:19" ht="17.100000000000001" customHeight="1" x14ac:dyDescent="0.2">
      <c r="A9" s="171">
        <v>4</v>
      </c>
      <c r="B9" s="173" t="s">
        <v>37</v>
      </c>
      <c r="C9" s="53"/>
      <c r="D9" s="53"/>
      <c r="E9" s="53"/>
      <c r="F9" s="53"/>
      <c r="G9" s="53"/>
      <c r="H9" s="53"/>
      <c r="I9" s="8"/>
      <c r="J9" s="8"/>
      <c r="K9" s="7">
        <f>R9</f>
        <v>5032.5</v>
      </c>
      <c r="L9" s="8"/>
      <c r="M9" s="8"/>
      <c r="N9" s="8"/>
      <c r="O9" s="8"/>
      <c r="P9" s="8"/>
      <c r="Q9" s="175">
        <f>R9/R17</f>
        <v>0.11543651748499097</v>
      </c>
      <c r="R9" s="177">
        <v>5032.5</v>
      </c>
    </row>
    <row r="10" spans="1:19" ht="6" customHeight="1" x14ac:dyDescent="0.2">
      <c r="A10" s="172"/>
      <c r="B10" s="174"/>
      <c r="C10" s="53"/>
      <c r="D10" s="53"/>
      <c r="E10" s="53"/>
      <c r="F10" s="53"/>
      <c r="G10" s="53"/>
      <c r="H10" s="53"/>
      <c r="I10" s="8"/>
      <c r="J10" s="8"/>
      <c r="K10" s="72"/>
      <c r="L10" s="8"/>
      <c r="M10" s="8"/>
      <c r="N10" s="8"/>
      <c r="O10" s="8"/>
      <c r="P10" s="8"/>
      <c r="Q10" s="176"/>
      <c r="R10" s="178"/>
    </row>
    <row r="11" spans="1:19" ht="17.100000000000001" customHeight="1" x14ac:dyDescent="0.2">
      <c r="A11" s="171">
        <v>5</v>
      </c>
      <c r="B11" s="173" t="s">
        <v>39</v>
      </c>
      <c r="C11" s="53"/>
      <c r="D11" s="53"/>
      <c r="E11" s="53"/>
      <c r="F11" s="53"/>
      <c r="G11" s="53"/>
      <c r="H11" s="53"/>
      <c r="I11" s="8"/>
      <c r="J11" s="69">
        <v>935.3</v>
      </c>
      <c r="K11" s="8"/>
      <c r="L11" s="7">
        <v>1692.35</v>
      </c>
      <c r="M11" s="7">
        <f>L11</f>
        <v>1692.35</v>
      </c>
      <c r="N11" s="8"/>
      <c r="O11" s="8"/>
      <c r="P11" s="8"/>
      <c r="Q11" s="175">
        <f>R11/R17</f>
        <v>9.9093046306042917E-2</v>
      </c>
      <c r="R11" s="177">
        <v>4320</v>
      </c>
      <c r="S11" s="3"/>
    </row>
    <row r="12" spans="1:19" ht="6" customHeight="1" x14ac:dyDescent="0.2">
      <c r="A12" s="172"/>
      <c r="B12" s="174"/>
      <c r="C12" s="53"/>
      <c r="D12" s="53"/>
      <c r="E12" s="53"/>
      <c r="F12" s="53"/>
      <c r="G12" s="53"/>
      <c r="H12" s="53"/>
      <c r="I12" s="8"/>
      <c r="J12" s="73"/>
      <c r="K12" s="8"/>
      <c r="L12" s="71"/>
      <c r="M12" s="72"/>
      <c r="N12" s="8"/>
      <c r="O12" s="8"/>
      <c r="P12" s="8"/>
      <c r="Q12" s="176"/>
      <c r="R12" s="178"/>
    </row>
    <row r="13" spans="1:19" ht="17.100000000000001" customHeight="1" x14ac:dyDescent="0.2">
      <c r="A13" s="171">
        <v>6</v>
      </c>
      <c r="B13" s="173" t="s">
        <v>40</v>
      </c>
      <c r="C13" s="53"/>
      <c r="D13" s="53"/>
      <c r="E13" s="53"/>
      <c r="F13" s="53"/>
      <c r="G13" s="53"/>
      <c r="H13" s="53"/>
      <c r="I13" s="8"/>
      <c r="J13" s="8"/>
      <c r="K13" s="7">
        <f>R13/2</f>
        <v>2280</v>
      </c>
      <c r="L13" s="7">
        <f>K13</f>
        <v>2280</v>
      </c>
      <c r="M13" s="8"/>
      <c r="N13" s="8"/>
      <c r="O13" s="8"/>
      <c r="P13" s="8"/>
      <c r="Q13" s="175">
        <f>R13/R17</f>
        <v>0.10459821554526752</v>
      </c>
      <c r="R13" s="177">
        <v>4560</v>
      </c>
    </row>
    <row r="14" spans="1:19" ht="6" customHeight="1" x14ac:dyDescent="0.2">
      <c r="A14" s="172"/>
      <c r="B14" s="174"/>
      <c r="C14" s="9"/>
      <c r="D14" s="9"/>
      <c r="E14" s="9"/>
      <c r="F14" s="9"/>
      <c r="G14" s="9"/>
      <c r="H14" s="9"/>
      <c r="I14" s="15"/>
      <c r="J14" s="15"/>
      <c r="K14" s="67"/>
      <c r="L14" s="67"/>
      <c r="M14" s="15"/>
      <c r="N14" s="15"/>
      <c r="O14" s="15"/>
      <c r="P14" s="15"/>
      <c r="Q14" s="176"/>
      <c r="R14" s="178"/>
    </row>
    <row r="15" spans="1:19" ht="21.95" customHeight="1" x14ac:dyDescent="0.2">
      <c r="A15" s="30"/>
      <c r="B15" s="9"/>
      <c r="C15" s="9"/>
      <c r="D15" s="9"/>
      <c r="E15" s="9"/>
      <c r="F15" s="9"/>
      <c r="G15" s="9"/>
      <c r="H15" s="9"/>
      <c r="I15" s="15"/>
      <c r="J15" s="15"/>
      <c r="K15" s="15"/>
      <c r="L15" s="15"/>
      <c r="M15" s="15"/>
      <c r="N15" s="15"/>
      <c r="O15" s="15"/>
      <c r="P15" s="15"/>
      <c r="Q15" s="15"/>
      <c r="R15" s="31"/>
    </row>
    <row r="16" spans="1:19" ht="33.950000000000003" customHeight="1" x14ac:dyDescent="0.2">
      <c r="A16" s="30"/>
      <c r="B16" s="12" t="s">
        <v>19</v>
      </c>
      <c r="C16" s="68" t="s">
        <v>20</v>
      </c>
      <c r="D16" s="68" t="s">
        <v>20</v>
      </c>
      <c r="E16" s="68" t="s">
        <v>20</v>
      </c>
      <c r="F16" s="68" t="s">
        <v>20</v>
      </c>
      <c r="G16" s="68" t="s">
        <v>20</v>
      </c>
      <c r="H16" s="68" t="s">
        <v>20</v>
      </c>
      <c r="I16" s="13">
        <f>SUM(I3:I15)</f>
        <v>9462.89</v>
      </c>
      <c r="J16" s="14">
        <f>SUM(J3:J15)</f>
        <v>11045.3</v>
      </c>
      <c r="K16" s="14">
        <f t="shared" ref="K16:L16" si="0">SUM(K3:K15)</f>
        <v>17422.5</v>
      </c>
      <c r="L16" s="14">
        <f t="shared" si="0"/>
        <v>3972.35</v>
      </c>
      <c r="M16" s="14">
        <f>SUM(M3:M15)</f>
        <v>1692.35</v>
      </c>
      <c r="N16" s="15"/>
      <c r="O16" s="15"/>
      <c r="P16" s="15"/>
      <c r="Q16" s="15"/>
      <c r="R16" s="31"/>
    </row>
    <row r="17" spans="1:18" ht="33.950000000000003" customHeight="1" thickBot="1" x14ac:dyDescent="0.25">
      <c r="A17" s="32"/>
      <c r="B17" s="45" t="s">
        <v>26</v>
      </c>
      <c r="C17" s="76" t="s">
        <v>20</v>
      </c>
      <c r="D17" s="76" t="s">
        <v>20</v>
      </c>
      <c r="E17" s="76" t="s">
        <v>20</v>
      </c>
      <c r="F17" s="76" t="s">
        <v>20</v>
      </c>
      <c r="G17" s="76" t="s">
        <v>20</v>
      </c>
      <c r="H17" s="76" t="s">
        <v>20</v>
      </c>
      <c r="I17" s="46">
        <f>I16</f>
        <v>9462.89</v>
      </c>
      <c r="J17" s="77">
        <f>I17+J16</f>
        <v>20508.189999999999</v>
      </c>
      <c r="K17" s="77">
        <f t="shared" ref="K17:L17" si="1">J17+K16</f>
        <v>37930.69</v>
      </c>
      <c r="L17" s="77">
        <f t="shared" si="1"/>
        <v>41903.040000000001</v>
      </c>
      <c r="M17" s="77">
        <f>L17+M16</f>
        <v>43595.39</v>
      </c>
      <c r="N17" s="33"/>
      <c r="O17" s="33"/>
      <c r="P17" s="33"/>
      <c r="Q17" s="78">
        <f>SUM(Q3:Q16)</f>
        <v>0.99999999999999989</v>
      </c>
      <c r="R17" s="47">
        <f>SUM(R3:R16)</f>
        <v>43595.39</v>
      </c>
    </row>
  </sheetData>
  <mergeCells count="25">
    <mergeCell ref="A3:A4"/>
    <mergeCell ref="B3:B4"/>
    <mergeCell ref="Q9:Q10"/>
    <mergeCell ref="Q7:Q8"/>
    <mergeCell ref="R7:R8"/>
    <mergeCell ref="R11:R12"/>
    <mergeCell ref="R13:R14"/>
    <mergeCell ref="A1:R1"/>
    <mergeCell ref="A9:A10"/>
    <mergeCell ref="B9:B10"/>
    <mergeCell ref="R9:R10"/>
    <mergeCell ref="A7:A8"/>
    <mergeCell ref="B7:B8"/>
    <mergeCell ref="Q5:Q6"/>
    <mergeCell ref="R5:R6"/>
    <mergeCell ref="A5:A6"/>
    <mergeCell ref="B5:B6"/>
    <mergeCell ref="Q3:Q4"/>
    <mergeCell ref="R3:R4"/>
    <mergeCell ref="A11:A12"/>
    <mergeCell ref="B11:B12"/>
    <mergeCell ref="A13:A14"/>
    <mergeCell ref="B13:B14"/>
    <mergeCell ref="Q11:Q12"/>
    <mergeCell ref="Q13:Q1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"/>
  <sheetViews>
    <sheetView view="pageBreakPreview" zoomScale="60" zoomScaleNormal="100" workbookViewId="0">
      <selection activeCell="K28" sqref="K28"/>
    </sheetView>
  </sheetViews>
  <sheetFormatPr defaultRowHeight="12.75" x14ac:dyDescent="0.2"/>
  <cols>
    <col min="1" max="1" width="5.83203125" customWidth="1"/>
    <col min="2" max="2" width="26.1640625" customWidth="1"/>
    <col min="3" max="3" width="10" customWidth="1"/>
    <col min="4" max="4" width="9.83203125" customWidth="1"/>
    <col min="5" max="5" width="10" customWidth="1"/>
    <col min="6" max="6" width="9.83203125" customWidth="1"/>
    <col min="7" max="8" width="10" customWidth="1"/>
    <col min="9" max="9" width="9.83203125" customWidth="1"/>
    <col min="10" max="13" width="13.33203125" bestFit="1" customWidth="1"/>
    <col min="14" max="14" width="9.83203125" customWidth="1"/>
    <col min="15" max="15" width="10" customWidth="1"/>
    <col min="16" max="16" width="9.83203125" customWidth="1"/>
    <col min="17" max="17" width="10" bestFit="1" customWidth="1"/>
    <col min="18" max="18" width="15.83203125" bestFit="1" customWidth="1"/>
  </cols>
  <sheetData>
    <row r="1" spans="1:18" ht="31.5" customHeight="1" x14ac:dyDescent="0.2">
      <c r="A1" s="57"/>
      <c r="B1" s="169" t="s">
        <v>43</v>
      </c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70"/>
    </row>
    <row r="2" spans="1:18" ht="33.950000000000003" customHeight="1" x14ac:dyDescent="0.2">
      <c r="A2" s="34" t="s">
        <v>3</v>
      </c>
      <c r="B2" s="16" t="s">
        <v>4</v>
      </c>
      <c r="C2" s="22" t="s">
        <v>5</v>
      </c>
      <c r="D2" s="22" t="s">
        <v>6</v>
      </c>
      <c r="E2" s="22" t="s">
        <v>7</v>
      </c>
      <c r="F2" s="17" t="s">
        <v>8</v>
      </c>
      <c r="G2" s="22" t="s">
        <v>9</v>
      </c>
      <c r="H2" s="22" t="s">
        <v>10</v>
      </c>
      <c r="I2" s="17" t="s">
        <v>11</v>
      </c>
      <c r="J2" s="17" t="s">
        <v>12</v>
      </c>
      <c r="K2" s="17" t="s">
        <v>13</v>
      </c>
      <c r="L2" s="17" t="s">
        <v>14</v>
      </c>
      <c r="M2" s="17" t="s">
        <v>15</v>
      </c>
      <c r="N2" s="17" t="s">
        <v>16</v>
      </c>
      <c r="O2" s="17" t="s">
        <v>17</v>
      </c>
      <c r="P2" s="4"/>
      <c r="Q2" s="17" t="s">
        <v>18</v>
      </c>
      <c r="R2" s="35" t="s">
        <v>19</v>
      </c>
    </row>
    <row r="3" spans="1:18" ht="17.100000000000001" customHeight="1" x14ac:dyDescent="0.2">
      <c r="A3" s="152">
        <v>1</v>
      </c>
      <c r="B3" s="154" t="s">
        <v>44</v>
      </c>
      <c r="C3" s="53"/>
      <c r="D3" s="53"/>
      <c r="E3" s="53"/>
      <c r="F3" s="53"/>
      <c r="G3" s="53"/>
      <c r="H3" s="53"/>
      <c r="I3" s="53"/>
      <c r="J3" s="36">
        <v>6806</v>
      </c>
      <c r="K3" s="18">
        <f>24274/2</f>
        <v>12137</v>
      </c>
      <c r="L3" s="18">
        <f>K3</f>
        <v>12137</v>
      </c>
      <c r="M3" s="8"/>
      <c r="N3" s="8"/>
      <c r="O3" s="8"/>
      <c r="P3" s="8"/>
      <c r="Q3" s="156">
        <f>R3/R16</f>
        <v>0.34310543537297816</v>
      </c>
      <c r="R3" s="147">
        <v>31080</v>
      </c>
    </row>
    <row r="4" spans="1:18" ht="6" customHeight="1" x14ac:dyDescent="0.2">
      <c r="A4" s="153"/>
      <c r="B4" s="155"/>
      <c r="C4" s="53"/>
      <c r="D4" s="53"/>
      <c r="E4" s="53"/>
      <c r="F4" s="53"/>
      <c r="G4" s="53"/>
      <c r="H4" s="53"/>
      <c r="I4" s="53"/>
      <c r="J4" s="66"/>
      <c r="K4" s="60"/>
      <c r="L4" s="60"/>
      <c r="M4" s="8"/>
      <c r="N4" s="8"/>
      <c r="O4" s="8"/>
      <c r="P4" s="8"/>
      <c r="Q4" s="157"/>
      <c r="R4" s="148"/>
    </row>
    <row r="5" spans="1:18" ht="26.25" customHeight="1" x14ac:dyDescent="0.2">
      <c r="A5" s="152">
        <v>2</v>
      </c>
      <c r="B5" s="154" t="s">
        <v>45</v>
      </c>
      <c r="C5" s="53"/>
      <c r="D5" s="53"/>
      <c r="E5" s="53"/>
      <c r="F5" s="53"/>
      <c r="G5" s="53"/>
      <c r="H5" s="53"/>
      <c r="I5" s="53"/>
      <c r="J5" s="8"/>
      <c r="K5" s="8"/>
      <c r="L5" s="8"/>
      <c r="M5" s="18">
        <f>R5</f>
        <v>4764.3999999999996</v>
      </c>
      <c r="N5" s="8"/>
      <c r="O5" s="8"/>
      <c r="P5" s="8"/>
      <c r="Q5" s="156">
        <f>R5/R16</f>
        <v>5.2596252776416247E-2</v>
      </c>
      <c r="R5" s="147">
        <v>4764.3999999999996</v>
      </c>
    </row>
    <row r="6" spans="1:18" ht="6" customHeight="1" x14ac:dyDescent="0.2">
      <c r="A6" s="153"/>
      <c r="B6" s="155"/>
      <c r="C6" s="53"/>
      <c r="D6" s="53"/>
      <c r="E6" s="53"/>
      <c r="F6" s="53"/>
      <c r="G6" s="53"/>
      <c r="H6" s="53"/>
      <c r="I6" s="53"/>
      <c r="J6" s="8"/>
      <c r="K6" s="8"/>
      <c r="L6" s="8"/>
      <c r="M6" s="59"/>
      <c r="N6" s="8"/>
      <c r="O6" s="8"/>
      <c r="P6" s="8"/>
      <c r="Q6" s="157"/>
      <c r="R6" s="148"/>
    </row>
    <row r="7" spans="1:18" ht="17.100000000000001" customHeight="1" x14ac:dyDescent="0.2">
      <c r="A7" s="152">
        <v>3</v>
      </c>
      <c r="B7" s="154" t="s">
        <v>46</v>
      </c>
      <c r="C7" s="53"/>
      <c r="D7" s="53"/>
      <c r="E7" s="53"/>
      <c r="F7" s="53"/>
      <c r="G7" s="53"/>
      <c r="H7" s="53"/>
      <c r="I7" s="53"/>
      <c r="J7" s="36">
        <v>10254</v>
      </c>
      <c r="K7" s="18">
        <v>20140.599999999999</v>
      </c>
      <c r="L7" s="18">
        <v>9596.7000000000007</v>
      </c>
      <c r="M7" s="18">
        <f>L7</f>
        <v>9596.7000000000007</v>
      </c>
      <c r="N7" s="8"/>
      <c r="O7" s="8"/>
      <c r="P7" s="8"/>
      <c r="Q7" s="156">
        <f>R7/R16</f>
        <v>0.54742317661760753</v>
      </c>
      <c r="R7" s="147">
        <v>49588</v>
      </c>
    </row>
    <row r="8" spans="1:18" ht="6" customHeight="1" x14ac:dyDescent="0.2">
      <c r="A8" s="153"/>
      <c r="B8" s="155"/>
      <c r="C8" s="53"/>
      <c r="D8" s="53"/>
      <c r="E8" s="53"/>
      <c r="F8" s="53"/>
      <c r="G8" s="53"/>
      <c r="H8" s="53"/>
      <c r="I8" s="53"/>
      <c r="J8" s="66"/>
      <c r="K8" s="59"/>
      <c r="L8" s="59"/>
      <c r="M8" s="60"/>
      <c r="N8" s="8"/>
      <c r="O8" s="8"/>
      <c r="P8" s="8"/>
      <c r="Q8" s="157"/>
      <c r="R8" s="148"/>
    </row>
    <row r="9" spans="1:18" ht="27" customHeight="1" x14ac:dyDescent="0.2">
      <c r="A9" s="152">
        <v>4</v>
      </c>
      <c r="B9" s="154" t="s">
        <v>47</v>
      </c>
      <c r="C9" s="53"/>
      <c r="D9" s="53"/>
      <c r="E9" s="53"/>
      <c r="F9" s="53"/>
      <c r="G9" s="53"/>
      <c r="H9" s="53"/>
      <c r="I9" s="53"/>
      <c r="J9" s="8"/>
      <c r="K9" s="18">
        <f>R9/2</f>
        <v>2576</v>
      </c>
      <c r="L9" s="18">
        <f>K9</f>
        <v>2576</v>
      </c>
      <c r="M9" s="8"/>
      <c r="N9" s="8"/>
      <c r="O9" s="8"/>
      <c r="P9" s="8"/>
      <c r="Q9" s="156">
        <f>R9/R16</f>
        <v>5.6875135232998177E-2</v>
      </c>
      <c r="R9" s="147">
        <v>5152</v>
      </c>
    </row>
    <row r="10" spans="1:18" ht="6" customHeight="1" x14ac:dyDescent="0.2">
      <c r="A10" s="153"/>
      <c r="B10" s="155"/>
      <c r="C10" s="9"/>
      <c r="D10" s="9"/>
      <c r="E10" s="9"/>
      <c r="F10" s="9"/>
      <c r="G10" s="9"/>
      <c r="H10" s="9"/>
      <c r="I10" s="9"/>
      <c r="J10" s="15"/>
      <c r="K10" s="67"/>
      <c r="L10" s="67"/>
      <c r="M10" s="15"/>
      <c r="N10" s="15"/>
      <c r="O10" s="15"/>
      <c r="P10" s="15"/>
      <c r="Q10" s="157"/>
      <c r="R10" s="148"/>
    </row>
    <row r="11" spans="1:18" ht="21.95" customHeight="1" x14ac:dyDescent="0.2">
      <c r="A11" s="30"/>
      <c r="B11" s="9"/>
      <c r="C11" s="9"/>
      <c r="D11" s="9"/>
      <c r="E11" s="9"/>
      <c r="F11" s="9"/>
      <c r="G11" s="9"/>
      <c r="H11" s="9"/>
      <c r="I11" s="9"/>
      <c r="J11" s="15"/>
      <c r="K11" s="15"/>
      <c r="L11" s="15"/>
      <c r="M11" s="15"/>
      <c r="N11" s="15"/>
      <c r="O11" s="15"/>
      <c r="P11" s="15"/>
      <c r="Q11" s="15"/>
      <c r="R11" s="31"/>
    </row>
    <row r="12" spans="1:18" ht="21.95" customHeight="1" x14ac:dyDescent="0.2">
      <c r="A12" s="30"/>
      <c r="B12" s="9"/>
      <c r="C12" s="9"/>
      <c r="D12" s="9"/>
      <c r="E12" s="9"/>
      <c r="F12" s="9"/>
      <c r="G12" s="9"/>
      <c r="H12" s="9"/>
      <c r="I12" s="9"/>
      <c r="J12" s="15"/>
      <c r="K12" s="15"/>
      <c r="L12" s="15"/>
      <c r="M12" s="15"/>
      <c r="N12" s="15"/>
      <c r="O12" s="15"/>
      <c r="P12" s="15"/>
      <c r="Q12" s="15"/>
      <c r="R12" s="31"/>
    </row>
    <row r="13" spans="1:18" ht="21.95" customHeight="1" x14ac:dyDescent="0.2">
      <c r="A13" s="30"/>
      <c r="B13" s="9"/>
      <c r="C13" s="9"/>
      <c r="D13" s="9"/>
      <c r="E13" s="9"/>
      <c r="F13" s="9"/>
      <c r="G13" s="9"/>
      <c r="H13" s="9"/>
      <c r="I13" s="9"/>
      <c r="J13" s="15"/>
      <c r="K13" s="15"/>
      <c r="L13" s="15"/>
      <c r="M13" s="15"/>
      <c r="N13" s="15"/>
      <c r="O13" s="15"/>
      <c r="P13" s="15"/>
      <c r="Q13" s="15"/>
      <c r="R13" s="31"/>
    </row>
    <row r="14" spans="1:18" ht="21.95" customHeight="1" x14ac:dyDescent="0.2">
      <c r="A14" s="30"/>
      <c r="B14" s="9"/>
      <c r="C14" s="9"/>
      <c r="D14" s="9"/>
      <c r="E14" s="9"/>
      <c r="F14" s="9"/>
      <c r="G14" s="9"/>
      <c r="H14" s="9"/>
      <c r="I14" s="9"/>
      <c r="J14" s="15"/>
      <c r="K14" s="15"/>
      <c r="L14" s="15"/>
      <c r="M14" s="15"/>
      <c r="N14" s="15"/>
      <c r="O14" s="15"/>
      <c r="P14" s="15"/>
      <c r="Q14" s="15"/>
      <c r="R14" s="31"/>
    </row>
    <row r="15" spans="1:18" ht="33.950000000000003" customHeight="1" x14ac:dyDescent="0.2">
      <c r="A15" s="30"/>
      <c r="B15" s="19" t="s">
        <v>19</v>
      </c>
      <c r="C15" s="54" t="s">
        <v>20</v>
      </c>
      <c r="D15" s="54" t="s">
        <v>20</v>
      </c>
      <c r="E15" s="54" t="s">
        <v>20</v>
      </c>
      <c r="F15" s="54" t="s">
        <v>20</v>
      </c>
      <c r="G15" s="54" t="s">
        <v>20</v>
      </c>
      <c r="H15" s="54" t="s">
        <v>20</v>
      </c>
      <c r="I15" s="54" t="s">
        <v>20</v>
      </c>
      <c r="J15" s="21">
        <f>SUM(J3:J14)</f>
        <v>17060</v>
      </c>
      <c r="K15" s="21">
        <f t="shared" ref="K15:M15" si="0">SUM(K3:K14)</f>
        <v>34853.599999999999</v>
      </c>
      <c r="L15" s="21">
        <f t="shared" si="0"/>
        <v>24309.7</v>
      </c>
      <c r="M15" s="21">
        <f t="shared" si="0"/>
        <v>14361.1</v>
      </c>
      <c r="N15" s="15"/>
      <c r="O15" s="15"/>
      <c r="P15" s="15"/>
      <c r="Q15" s="15"/>
      <c r="R15" s="31"/>
    </row>
    <row r="16" spans="1:18" ht="33.950000000000003" customHeight="1" thickBot="1" x14ac:dyDescent="0.25">
      <c r="A16" s="32"/>
      <c r="B16" s="38" t="s">
        <v>26</v>
      </c>
      <c r="C16" s="55" t="s">
        <v>20</v>
      </c>
      <c r="D16" s="55" t="s">
        <v>20</v>
      </c>
      <c r="E16" s="55" t="s">
        <v>20</v>
      </c>
      <c r="F16" s="55" t="s">
        <v>20</v>
      </c>
      <c r="G16" s="55" t="s">
        <v>20</v>
      </c>
      <c r="H16" s="55" t="s">
        <v>20</v>
      </c>
      <c r="I16" s="55" t="s">
        <v>20</v>
      </c>
      <c r="J16" s="39">
        <f>J15</f>
        <v>17060</v>
      </c>
      <c r="K16" s="48">
        <f>J16+K15</f>
        <v>51913.599999999999</v>
      </c>
      <c r="L16" s="48">
        <f t="shared" ref="L16:M16" si="1">K16+L15</f>
        <v>76223.3</v>
      </c>
      <c r="M16" s="48">
        <f t="shared" si="1"/>
        <v>90584.400000000009</v>
      </c>
      <c r="N16" s="33"/>
      <c r="O16" s="33"/>
      <c r="P16" s="33"/>
      <c r="Q16" s="58">
        <f>SUM(Q3:Q15)</f>
        <v>1.0000000000000002</v>
      </c>
      <c r="R16" s="41">
        <f>SUM(R3:R15)</f>
        <v>90584.4</v>
      </c>
    </row>
  </sheetData>
  <mergeCells count="17">
    <mergeCell ref="B3:B4"/>
    <mergeCell ref="R5:R6"/>
    <mergeCell ref="B1:R1"/>
    <mergeCell ref="A7:A8"/>
    <mergeCell ref="B7:B8"/>
    <mergeCell ref="Q5:Q6"/>
    <mergeCell ref="A5:A6"/>
    <mergeCell ref="B5:B6"/>
    <mergeCell ref="Q3:Q4"/>
    <mergeCell ref="R3:R4"/>
    <mergeCell ref="A3:A4"/>
    <mergeCell ref="A9:A10"/>
    <mergeCell ref="B9:B10"/>
    <mergeCell ref="Q7:Q8"/>
    <mergeCell ref="Q9:Q10"/>
    <mergeCell ref="R7:R8"/>
    <mergeCell ref="R9:R10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view="pageBreakPreview" zoomScale="60" zoomScaleNormal="100" workbookViewId="0">
      <selection sqref="A1:R24"/>
    </sheetView>
  </sheetViews>
  <sheetFormatPr defaultRowHeight="12.75" x14ac:dyDescent="0.2"/>
  <cols>
    <col min="1" max="1" width="6.1640625" customWidth="1"/>
    <col min="2" max="2" width="31.1640625" customWidth="1"/>
    <col min="3" max="4" width="8.83203125" customWidth="1"/>
    <col min="5" max="5" width="9.1640625" customWidth="1"/>
    <col min="6" max="6" width="8.6640625" customWidth="1"/>
    <col min="7" max="7" width="9.5" customWidth="1"/>
    <col min="8" max="8" width="10.5" customWidth="1"/>
    <col min="9" max="9" width="10.1640625" customWidth="1"/>
    <col min="10" max="10" width="13.33203125" customWidth="1"/>
    <col min="11" max="11" width="11.33203125" customWidth="1"/>
    <col min="12" max="12" width="12.33203125" customWidth="1"/>
    <col min="13" max="13" width="10" customWidth="1"/>
    <col min="14" max="14" width="9.83203125" customWidth="1"/>
    <col min="15" max="15" width="10" customWidth="1"/>
    <col min="16" max="16" width="8.83203125" customWidth="1"/>
    <col min="17" max="17" width="9.1640625" style="1" bestFit="1" customWidth="1"/>
    <col min="18" max="18" width="15.83203125" bestFit="1" customWidth="1"/>
  </cols>
  <sheetData>
    <row r="1" spans="1:18" ht="31.5" customHeight="1" x14ac:dyDescent="0.2">
      <c r="A1" s="179" t="s">
        <v>32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1"/>
    </row>
    <row r="2" spans="1:18" ht="33.950000000000003" customHeight="1" x14ac:dyDescent="0.2">
      <c r="A2" s="34" t="s">
        <v>3</v>
      </c>
      <c r="B2" s="16" t="s">
        <v>4</v>
      </c>
      <c r="C2" s="22" t="s">
        <v>5</v>
      </c>
      <c r="D2" s="22" t="s">
        <v>6</v>
      </c>
      <c r="E2" s="22" t="s">
        <v>7</v>
      </c>
      <c r="F2" s="17" t="s">
        <v>8</v>
      </c>
      <c r="G2" s="22" t="s">
        <v>9</v>
      </c>
      <c r="H2" s="22" t="s">
        <v>10</v>
      </c>
      <c r="I2" s="17" t="s">
        <v>11</v>
      </c>
      <c r="J2" s="17" t="s">
        <v>12</v>
      </c>
      <c r="K2" s="17" t="s">
        <v>13</v>
      </c>
      <c r="L2" s="17" t="s">
        <v>14</v>
      </c>
      <c r="M2" s="17" t="s">
        <v>15</v>
      </c>
      <c r="N2" s="17" t="s">
        <v>16</v>
      </c>
      <c r="O2" s="17" t="s">
        <v>17</v>
      </c>
      <c r="P2" s="4"/>
      <c r="Q2" s="28" t="s">
        <v>18</v>
      </c>
      <c r="R2" s="35" t="s">
        <v>19</v>
      </c>
    </row>
    <row r="3" spans="1:18" ht="17.100000000000001" customHeight="1" x14ac:dyDescent="0.2">
      <c r="A3" s="152">
        <v>1</v>
      </c>
      <c r="B3" s="154" t="s">
        <v>33</v>
      </c>
      <c r="C3" s="53"/>
      <c r="D3" s="53"/>
      <c r="E3" s="53"/>
      <c r="F3" s="53"/>
      <c r="G3" s="53"/>
      <c r="H3" s="53"/>
      <c r="I3" s="18">
        <f>R3</f>
        <v>1053.3599999999999</v>
      </c>
      <c r="J3" s="8"/>
      <c r="K3" s="8"/>
      <c r="L3" s="8"/>
      <c r="M3" s="8"/>
      <c r="N3" s="8"/>
      <c r="O3" s="8"/>
      <c r="P3" s="8"/>
      <c r="Q3" s="184">
        <f>R3/R24</f>
        <v>5.8537470182767866E-3</v>
      </c>
      <c r="R3" s="147">
        <v>1053.3599999999999</v>
      </c>
    </row>
    <row r="4" spans="1:18" ht="6" customHeight="1" x14ac:dyDescent="0.2">
      <c r="A4" s="153"/>
      <c r="B4" s="155"/>
      <c r="C4" s="53"/>
      <c r="D4" s="53"/>
      <c r="E4" s="53"/>
      <c r="F4" s="53"/>
      <c r="G4" s="53"/>
      <c r="H4" s="53"/>
      <c r="I4" s="59"/>
      <c r="J4" s="8"/>
      <c r="K4" s="8"/>
      <c r="L4" s="8"/>
      <c r="M4" s="8"/>
      <c r="N4" s="8"/>
      <c r="O4" s="8"/>
      <c r="P4" s="8"/>
      <c r="Q4" s="185"/>
      <c r="R4" s="148"/>
    </row>
    <row r="5" spans="1:18" ht="17.100000000000001" customHeight="1" x14ac:dyDescent="0.2">
      <c r="A5" s="152">
        <v>2</v>
      </c>
      <c r="B5" s="154" t="s">
        <v>34</v>
      </c>
      <c r="C5" s="53"/>
      <c r="D5" s="53"/>
      <c r="E5" s="53"/>
      <c r="F5" s="53"/>
      <c r="G5" s="53"/>
      <c r="H5" s="53"/>
      <c r="I5" s="18">
        <f>R5</f>
        <v>21176.95</v>
      </c>
      <c r="J5" s="8"/>
      <c r="K5" s="8"/>
      <c r="L5" s="8"/>
      <c r="M5" s="8"/>
      <c r="N5" s="8"/>
      <c r="O5" s="8"/>
      <c r="P5" s="8"/>
      <c r="Q5" s="184">
        <f>R5/R24</f>
        <v>0.11768484461029145</v>
      </c>
      <c r="R5" s="147">
        <v>21176.95</v>
      </c>
    </row>
    <row r="6" spans="1:18" ht="6" customHeight="1" x14ac:dyDescent="0.2">
      <c r="A6" s="153"/>
      <c r="B6" s="155"/>
      <c r="C6" s="53"/>
      <c r="D6" s="53"/>
      <c r="E6" s="53"/>
      <c r="F6" s="53"/>
      <c r="G6" s="53"/>
      <c r="H6" s="53"/>
      <c r="I6" s="59"/>
      <c r="J6" s="8"/>
      <c r="K6" s="8"/>
      <c r="L6" s="8"/>
      <c r="M6" s="8"/>
      <c r="N6" s="8"/>
      <c r="O6" s="8"/>
      <c r="P6" s="8"/>
      <c r="Q6" s="185"/>
      <c r="R6" s="148"/>
    </row>
    <row r="7" spans="1:18" ht="17.100000000000001" customHeight="1" x14ac:dyDescent="0.2">
      <c r="A7" s="152">
        <v>3</v>
      </c>
      <c r="B7" s="154" t="s">
        <v>35</v>
      </c>
      <c r="C7" s="53"/>
      <c r="D7" s="53"/>
      <c r="E7" s="53"/>
      <c r="F7" s="53"/>
      <c r="G7" s="53"/>
      <c r="H7" s="53"/>
      <c r="I7" s="8"/>
      <c r="J7" s="18">
        <f>R7</f>
        <v>7931.9</v>
      </c>
      <c r="K7" s="8"/>
      <c r="L7" s="8"/>
      <c r="M7" s="8"/>
      <c r="N7" s="8"/>
      <c r="O7" s="8"/>
      <c r="P7" s="8"/>
      <c r="Q7" s="184">
        <f>R7/R24</f>
        <v>4.4079266323260466E-2</v>
      </c>
      <c r="R7" s="147">
        <v>7931.9</v>
      </c>
    </row>
    <row r="8" spans="1:18" ht="6" customHeight="1" x14ac:dyDescent="0.2">
      <c r="A8" s="153"/>
      <c r="B8" s="155"/>
      <c r="C8" s="53"/>
      <c r="D8" s="53"/>
      <c r="E8" s="53"/>
      <c r="F8" s="53"/>
      <c r="G8" s="53"/>
      <c r="H8" s="53"/>
      <c r="I8" s="8"/>
      <c r="J8" s="59"/>
      <c r="K8" s="8"/>
      <c r="L8" s="8"/>
      <c r="M8" s="8"/>
      <c r="N8" s="8"/>
      <c r="O8" s="8"/>
      <c r="P8" s="8"/>
      <c r="Q8" s="185"/>
      <c r="R8" s="148"/>
    </row>
    <row r="9" spans="1:18" ht="17.100000000000001" customHeight="1" x14ac:dyDescent="0.2">
      <c r="A9" s="152">
        <v>4</v>
      </c>
      <c r="B9" s="154" t="s">
        <v>36</v>
      </c>
      <c r="C9" s="53"/>
      <c r="D9" s="53"/>
      <c r="E9" s="53"/>
      <c r="F9" s="53"/>
      <c r="G9" s="53"/>
      <c r="H9" s="53"/>
      <c r="I9" s="8"/>
      <c r="J9" s="18">
        <f>R9</f>
        <v>9724</v>
      </c>
      <c r="K9" s="8"/>
      <c r="L9" s="8"/>
      <c r="M9" s="8"/>
      <c r="N9" s="8"/>
      <c r="O9" s="8"/>
      <c r="P9" s="8"/>
      <c r="Q9" s="184">
        <f>R9/R24</f>
        <v>5.4038349667467414E-2</v>
      </c>
      <c r="R9" s="147">
        <v>9724</v>
      </c>
    </row>
    <row r="10" spans="1:18" ht="6" customHeight="1" x14ac:dyDescent="0.2">
      <c r="A10" s="153"/>
      <c r="B10" s="155"/>
      <c r="C10" s="53"/>
      <c r="D10" s="53"/>
      <c r="E10" s="53"/>
      <c r="F10" s="53"/>
      <c r="G10" s="53"/>
      <c r="H10" s="53"/>
      <c r="I10" s="8"/>
      <c r="J10" s="59"/>
      <c r="K10" s="8"/>
      <c r="L10" s="8"/>
      <c r="M10" s="8"/>
      <c r="N10" s="8"/>
      <c r="O10" s="8"/>
      <c r="P10" s="8"/>
      <c r="Q10" s="185"/>
      <c r="R10" s="148"/>
    </row>
    <row r="11" spans="1:18" ht="17.100000000000001" customHeight="1" x14ac:dyDescent="0.2">
      <c r="A11" s="152">
        <v>5</v>
      </c>
      <c r="B11" s="154" t="s">
        <v>37</v>
      </c>
      <c r="C11" s="53"/>
      <c r="D11" s="53"/>
      <c r="E11" s="53"/>
      <c r="F11" s="53"/>
      <c r="G11" s="53"/>
      <c r="H11" s="53"/>
      <c r="I11" s="8"/>
      <c r="J11" s="18">
        <f>R11</f>
        <v>6531.65</v>
      </c>
      <c r="K11" s="8"/>
      <c r="L11" s="8"/>
      <c r="M11" s="8"/>
      <c r="N11" s="8"/>
      <c r="O11" s="8"/>
      <c r="P11" s="8"/>
      <c r="Q11" s="184">
        <f>R11/R24</f>
        <v>3.6297777314429611E-2</v>
      </c>
      <c r="R11" s="147">
        <v>6531.65</v>
      </c>
    </row>
    <row r="12" spans="1:18" ht="6" customHeight="1" x14ac:dyDescent="0.2">
      <c r="A12" s="153"/>
      <c r="B12" s="155"/>
      <c r="C12" s="53"/>
      <c r="D12" s="53"/>
      <c r="E12" s="53"/>
      <c r="F12" s="53"/>
      <c r="G12" s="53"/>
      <c r="H12" s="53"/>
      <c r="I12" s="8"/>
      <c r="J12" s="59"/>
      <c r="K12" s="8"/>
      <c r="L12" s="8"/>
      <c r="M12" s="8"/>
      <c r="N12" s="8"/>
      <c r="O12" s="8"/>
      <c r="P12" s="8"/>
      <c r="Q12" s="185"/>
      <c r="R12" s="148"/>
    </row>
    <row r="13" spans="1:18" ht="17.100000000000001" customHeight="1" x14ac:dyDescent="0.2">
      <c r="A13" s="152">
        <v>6</v>
      </c>
      <c r="B13" s="154" t="s">
        <v>38</v>
      </c>
      <c r="C13" s="53"/>
      <c r="D13" s="53"/>
      <c r="E13" s="53"/>
      <c r="F13" s="53"/>
      <c r="G13" s="53"/>
      <c r="H13" s="53"/>
      <c r="I13" s="8"/>
      <c r="J13" s="18">
        <f>R13</f>
        <v>10423.14</v>
      </c>
      <c r="K13" s="8"/>
      <c r="L13" s="8"/>
      <c r="M13" s="8"/>
      <c r="N13" s="8"/>
      <c r="O13" s="8"/>
      <c r="P13" s="8"/>
      <c r="Q13" s="184">
        <f>R13/R24</f>
        <v>5.7923620316018748E-2</v>
      </c>
      <c r="R13" s="147">
        <v>10423.14</v>
      </c>
    </row>
    <row r="14" spans="1:18" ht="6" customHeight="1" x14ac:dyDescent="0.2">
      <c r="A14" s="153"/>
      <c r="B14" s="155"/>
      <c r="C14" s="53"/>
      <c r="D14" s="53"/>
      <c r="E14" s="53"/>
      <c r="F14" s="53"/>
      <c r="G14" s="53"/>
      <c r="H14" s="53"/>
      <c r="I14" s="8"/>
      <c r="J14" s="59"/>
      <c r="K14" s="8"/>
      <c r="L14" s="8"/>
      <c r="M14" s="8"/>
      <c r="N14" s="8"/>
      <c r="O14" s="8"/>
      <c r="P14" s="8"/>
      <c r="Q14" s="185"/>
      <c r="R14" s="148"/>
    </row>
    <row r="15" spans="1:18" ht="17.100000000000001" customHeight="1" x14ac:dyDescent="0.2">
      <c r="A15" s="152">
        <v>7</v>
      </c>
      <c r="B15" s="154" t="s">
        <v>39</v>
      </c>
      <c r="C15" s="53"/>
      <c r="D15" s="53"/>
      <c r="E15" s="53"/>
      <c r="F15" s="53"/>
      <c r="G15" s="53"/>
      <c r="H15" s="53"/>
      <c r="I15" s="8"/>
      <c r="J15" s="18">
        <v>3112.5</v>
      </c>
      <c r="K15" s="18">
        <f>R15-J15</f>
        <v>3940.7200000000003</v>
      </c>
      <c r="L15" s="8"/>
      <c r="M15" s="8"/>
      <c r="N15" s="8"/>
      <c r="O15" s="8"/>
      <c r="P15" s="8"/>
      <c r="Q15" s="184">
        <f>R15/R24</f>
        <v>3.9196253459643615E-2</v>
      </c>
      <c r="R15" s="147">
        <v>7053.22</v>
      </c>
    </row>
    <row r="16" spans="1:18" ht="6" customHeight="1" x14ac:dyDescent="0.2">
      <c r="A16" s="153"/>
      <c r="B16" s="155"/>
      <c r="C16" s="53"/>
      <c r="D16" s="53"/>
      <c r="E16" s="53"/>
      <c r="F16" s="53"/>
      <c r="G16" s="53"/>
      <c r="H16" s="53"/>
      <c r="I16" s="8"/>
      <c r="J16" s="59"/>
      <c r="K16" s="60"/>
      <c r="L16" s="8"/>
      <c r="M16" s="8"/>
      <c r="N16" s="8"/>
      <c r="O16" s="8"/>
      <c r="P16" s="8"/>
      <c r="Q16" s="185"/>
      <c r="R16" s="148"/>
    </row>
    <row r="17" spans="1:18" ht="17.100000000000001" customHeight="1" x14ac:dyDescent="0.2">
      <c r="A17" s="152">
        <v>8</v>
      </c>
      <c r="B17" s="154" t="s">
        <v>40</v>
      </c>
      <c r="C17" s="53"/>
      <c r="D17" s="53"/>
      <c r="E17" s="53"/>
      <c r="F17" s="53"/>
      <c r="G17" s="53"/>
      <c r="H17" s="53"/>
      <c r="I17" s="8"/>
      <c r="J17" s="18">
        <f>R17</f>
        <v>28917.1</v>
      </c>
      <c r="K17" s="8"/>
      <c r="L17" s="8"/>
      <c r="M17" s="8"/>
      <c r="N17" s="8"/>
      <c r="O17" s="8"/>
      <c r="P17" s="8"/>
      <c r="Q17" s="184">
        <f>R17/R24</f>
        <v>0.16069851513462793</v>
      </c>
      <c r="R17" s="147">
        <v>28917.1</v>
      </c>
    </row>
    <row r="18" spans="1:18" ht="6" customHeight="1" x14ac:dyDescent="0.2">
      <c r="A18" s="153"/>
      <c r="B18" s="155"/>
      <c r="C18" s="53"/>
      <c r="D18" s="53"/>
      <c r="E18" s="53"/>
      <c r="F18" s="53"/>
      <c r="G18" s="53"/>
      <c r="H18" s="53"/>
      <c r="I18" s="8"/>
      <c r="J18" s="60"/>
      <c r="K18" s="8"/>
      <c r="L18" s="8"/>
      <c r="M18" s="8"/>
      <c r="N18" s="8"/>
      <c r="O18" s="8"/>
      <c r="P18" s="8"/>
      <c r="Q18" s="185"/>
      <c r="R18" s="148"/>
    </row>
    <row r="19" spans="1:18" ht="17.100000000000001" customHeight="1" x14ac:dyDescent="0.2">
      <c r="A19" s="152">
        <v>9</v>
      </c>
      <c r="B19" s="154" t="s">
        <v>41</v>
      </c>
      <c r="C19" s="53"/>
      <c r="D19" s="53"/>
      <c r="E19" s="53"/>
      <c r="F19" s="53"/>
      <c r="G19" s="53"/>
      <c r="H19" s="53"/>
      <c r="I19" s="8"/>
      <c r="J19" s="8"/>
      <c r="K19" s="18">
        <f>R19/2</f>
        <v>27971.1</v>
      </c>
      <c r="L19" s="18">
        <f>R19-K19</f>
        <v>27971.1</v>
      </c>
      <c r="M19" s="8"/>
      <c r="N19" s="8"/>
      <c r="O19" s="8"/>
      <c r="P19" s="8"/>
      <c r="Q19" s="184">
        <f>R19/R24</f>
        <v>0.31088278123893415</v>
      </c>
      <c r="R19" s="147">
        <v>55942.2</v>
      </c>
    </row>
    <row r="20" spans="1:18" ht="6" customHeight="1" x14ac:dyDescent="0.2">
      <c r="A20" s="153"/>
      <c r="B20" s="155"/>
      <c r="C20" s="53"/>
      <c r="D20" s="53"/>
      <c r="E20" s="53"/>
      <c r="F20" s="53"/>
      <c r="G20" s="53"/>
      <c r="H20" s="53"/>
      <c r="I20" s="8"/>
      <c r="J20" s="8"/>
      <c r="K20" s="59"/>
      <c r="L20" s="59"/>
      <c r="M20" s="8"/>
      <c r="N20" s="8"/>
      <c r="O20" s="8"/>
      <c r="P20" s="8"/>
      <c r="Q20" s="185"/>
      <c r="R20" s="148"/>
    </row>
    <row r="21" spans="1:18" ht="17.100000000000001" customHeight="1" x14ac:dyDescent="0.2">
      <c r="A21" s="182">
        <v>10</v>
      </c>
      <c r="B21" s="154" t="s">
        <v>42</v>
      </c>
      <c r="C21" s="53"/>
      <c r="D21" s="53"/>
      <c r="E21" s="53"/>
      <c r="F21" s="53"/>
      <c r="G21" s="53"/>
      <c r="H21" s="53"/>
      <c r="I21" s="8"/>
      <c r="J21" s="8"/>
      <c r="K21" s="18">
        <f>R21/2</f>
        <v>15596.38</v>
      </c>
      <c r="L21" s="18">
        <f>R21-K21</f>
        <v>15596.38</v>
      </c>
      <c r="M21" s="8"/>
      <c r="N21" s="8"/>
      <c r="O21" s="8"/>
      <c r="P21" s="8"/>
      <c r="Q21" s="184">
        <f>R21/R24</f>
        <v>0.17334484491704966</v>
      </c>
      <c r="R21" s="43">
        <v>31192.76</v>
      </c>
    </row>
    <row r="22" spans="1:18" ht="6" customHeight="1" x14ac:dyDescent="0.2">
      <c r="A22" s="183"/>
      <c r="B22" s="155"/>
      <c r="C22" s="9"/>
      <c r="D22" s="9"/>
      <c r="E22" s="9"/>
      <c r="F22" s="9"/>
      <c r="G22" s="9"/>
      <c r="H22" s="9"/>
      <c r="I22" s="15"/>
      <c r="J22" s="15"/>
      <c r="K22" s="59"/>
      <c r="L22" s="59"/>
      <c r="M22" s="15"/>
      <c r="N22" s="15"/>
      <c r="O22" s="15"/>
      <c r="P22" s="15"/>
      <c r="Q22" s="185"/>
      <c r="R22" s="31"/>
    </row>
    <row r="23" spans="1:18" ht="33.950000000000003" customHeight="1" x14ac:dyDescent="0.2">
      <c r="A23" s="30"/>
      <c r="B23" s="19" t="s">
        <v>19</v>
      </c>
      <c r="C23" s="54" t="s">
        <v>20</v>
      </c>
      <c r="D23" s="54" t="s">
        <v>20</v>
      </c>
      <c r="E23" s="54" t="s">
        <v>20</v>
      </c>
      <c r="F23" s="54" t="s">
        <v>20</v>
      </c>
      <c r="G23" s="54" t="s">
        <v>20</v>
      </c>
      <c r="H23" s="54" t="s">
        <v>20</v>
      </c>
      <c r="I23" s="20">
        <f>I3+I5</f>
        <v>22230.31</v>
      </c>
      <c r="J23" s="20">
        <f>J7+J9+J11+J13+J15+J17</f>
        <v>66640.290000000008</v>
      </c>
      <c r="K23" s="20">
        <f>K15+K19+K21</f>
        <v>47508.2</v>
      </c>
      <c r="L23" s="20">
        <f>L19+L21</f>
        <v>43567.479999999996</v>
      </c>
      <c r="M23" s="15"/>
      <c r="N23" s="15"/>
      <c r="O23" s="15"/>
      <c r="P23" s="15"/>
      <c r="Q23" s="44"/>
      <c r="R23" s="31"/>
    </row>
    <row r="24" spans="1:18" ht="33.950000000000003" customHeight="1" thickBot="1" x14ac:dyDescent="0.25">
      <c r="A24" s="32"/>
      <c r="B24" s="38" t="s">
        <v>26</v>
      </c>
      <c r="C24" s="55" t="s">
        <v>20</v>
      </c>
      <c r="D24" s="55" t="s">
        <v>20</v>
      </c>
      <c r="E24" s="55" t="s">
        <v>20</v>
      </c>
      <c r="F24" s="55" t="s">
        <v>20</v>
      </c>
      <c r="G24" s="55" t="s">
        <v>20</v>
      </c>
      <c r="H24" s="55" t="s">
        <v>20</v>
      </c>
      <c r="I24" s="48">
        <f>I23</f>
        <v>22230.31</v>
      </c>
      <c r="J24" s="48">
        <f>I24+J23</f>
        <v>88870.6</v>
      </c>
      <c r="K24" s="48">
        <f t="shared" ref="K24:L24" si="0">J24+K23</f>
        <v>136378.79999999999</v>
      </c>
      <c r="L24" s="48">
        <f t="shared" si="0"/>
        <v>179946.27999999997</v>
      </c>
      <c r="M24" s="33"/>
      <c r="N24" s="33"/>
      <c r="O24" s="33"/>
      <c r="P24" s="33"/>
      <c r="Q24" s="56">
        <f>SUM(Q3:Q23)</f>
        <v>0.99999999999999978</v>
      </c>
      <c r="R24" s="41">
        <f>SUM(R3:R23)</f>
        <v>179946.28000000003</v>
      </c>
    </row>
  </sheetData>
  <mergeCells count="40">
    <mergeCell ref="R3:R4"/>
    <mergeCell ref="A3:A4"/>
    <mergeCell ref="B3:B4"/>
    <mergeCell ref="Q3:Q4"/>
    <mergeCell ref="R7:R8"/>
    <mergeCell ref="A7:A8"/>
    <mergeCell ref="B7:B8"/>
    <mergeCell ref="Q7:Q8"/>
    <mergeCell ref="Q5:Q6"/>
    <mergeCell ref="R5:R6"/>
    <mergeCell ref="A5:A6"/>
    <mergeCell ref="B5:B6"/>
    <mergeCell ref="R11:R12"/>
    <mergeCell ref="A9:A10"/>
    <mergeCell ref="B9:B10"/>
    <mergeCell ref="Q9:Q10"/>
    <mergeCell ref="R9:R10"/>
    <mergeCell ref="R13:R14"/>
    <mergeCell ref="R15:R16"/>
    <mergeCell ref="R17:R18"/>
    <mergeCell ref="R19:R20"/>
    <mergeCell ref="A1:R1"/>
    <mergeCell ref="A13:A14"/>
    <mergeCell ref="B13:B14"/>
    <mergeCell ref="A15:A16"/>
    <mergeCell ref="B15:B16"/>
    <mergeCell ref="A17:A18"/>
    <mergeCell ref="B17:B18"/>
    <mergeCell ref="A19:A20"/>
    <mergeCell ref="B19:B20"/>
    <mergeCell ref="A11:A12"/>
    <mergeCell ref="B11:B12"/>
    <mergeCell ref="Q11:Q12"/>
    <mergeCell ref="A21:A22"/>
    <mergeCell ref="B21:B22"/>
    <mergeCell ref="Q13:Q14"/>
    <mergeCell ref="Q15:Q16"/>
    <mergeCell ref="Q17:Q18"/>
    <mergeCell ref="Q19:Q20"/>
    <mergeCell ref="Q21:Q22"/>
  </mergeCells>
  <pageMargins left="0.70866141732283472" right="0.70866141732283472" top="0.74803149606299213" bottom="0.74803149606299213" header="0.31496062992125984" footer="0.31496062992125984"/>
  <pageSetup paperSize="9" scale="72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"/>
  <sheetViews>
    <sheetView view="pageBreakPreview" zoomScale="60" zoomScaleNormal="100" workbookViewId="0">
      <selection activeCell="M34" sqref="M34"/>
    </sheetView>
  </sheetViews>
  <sheetFormatPr defaultRowHeight="12.75" x14ac:dyDescent="0.2"/>
  <cols>
    <col min="1" max="1" width="5.83203125" customWidth="1"/>
    <col min="2" max="2" width="25.6640625" customWidth="1"/>
    <col min="3" max="3" width="11.33203125" style="1" bestFit="1" customWidth="1"/>
    <col min="4" max="4" width="9.83203125" customWidth="1"/>
    <col min="5" max="5" width="10" customWidth="1"/>
    <col min="6" max="6" width="9.83203125" customWidth="1"/>
    <col min="7" max="8" width="10" customWidth="1"/>
    <col min="9" max="9" width="9.83203125" customWidth="1"/>
    <col min="10" max="10" width="10" customWidth="1"/>
    <col min="11" max="11" width="9.83203125" customWidth="1"/>
    <col min="12" max="13" width="10" customWidth="1"/>
    <col min="14" max="14" width="9.83203125" customWidth="1"/>
    <col min="15" max="15" width="10" customWidth="1"/>
    <col min="16" max="16" width="9.83203125" customWidth="1"/>
    <col min="17" max="17" width="9.1640625" bestFit="1" customWidth="1"/>
    <col min="18" max="18" width="14.83203125" bestFit="1" customWidth="1"/>
  </cols>
  <sheetData>
    <row r="1" spans="1:18" ht="27.75" customHeight="1" x14ac:dyDescent="0.2">
      <c r="A1" s="168" t="s">
        <v>23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70"/>
    </row>
    <row r="2" spans="1:18" ht="33.950000000000003" customHeight="1" x14ac:dyDescent="0.2">
      <c r="A2" s="34" t="s">
        <v>3</v>
      </c>
      <c r="B2" s="16" t="s">
        <v>4</v>
      </c>
      <c r="C2" s="28" t="s">
        <v>5</v>
      </c>
      <c r="D2" s="17" t="s">
        <v>6</v>
      </c>
      <c r="E2" s="17" t="s">
        <v>7</v>
      </c>
      <c r="F2" s="17" t="s">
        <v>8</v>
      </c>
      <c r="G2" s="17" t="s">
        <v>9</v>
      </c>
      <c r="H2" s="17" t="s">
        <v>10</v>
      </c>
      <c r="I2" s="17" t="s">
        <v>11</v>
      </c>
      <c r="J2" s="17" t="s">
        <v>12</v>
      </c>
      <c r="K2" s="17" t="s">
        <v>13</v>
      </c>
      <c r="L2" s="17" t="s">
        <v>14</v>
      </c>
      <c r="M2" s="17" t="s">
        <v>15</v>
      </c>
      <c r="N2" s="17" t="s">
        <v>16</v>
      </c>
      <c r="O2" s="17" t="s">
        <v>17</v>
      </c>
      <c r="P2" s="4"/>
      <c r="Q2" s="17" t="s">
        <v>18</v>
      </c>
      <c r="R2" s="35" t="s">
        <v>19</v>
      </c>
    </row>
    <row r="3" spans="1:18" ht="17.100000000000001" customHeight="1" x14ac:dyDescent="0.2">
      <c r="A3" s="188">
        <v>1</v>
      </c>
      <c r="B3" s="186" t="s">
        <v>30</v>
      </c>
      <c r="C3" s="50">
        <v>15194.400000000001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190">
        <f>C3/R13</f>
        <v>0.82449209932279921</v>
      </c>
      <c r="R3" s="192">
        <v>15194.4</v>
      </c>
    </row>
    <row r="4" spans="1:18" ht="6" customHeight="1" x14ac:dyDescent="0.2">
      <c r="A4" s="189"/>
      <c r="B4" s="187"/>
      <c r="C4" s="61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191"/>
      <c r="R4" s="193"/>
    </row>
    <row r="5" spans="1:18" ht="17.100000000000001" customHeight="1" x14ac:dyDescent="0.2">
      <c r="A5" s="188">
        <v>2</v>
      </c>
      <c r="B5" s="186" t="s">
        <v>31</v>
      </c>
      <c r="C5" s="50">
        <v>3234.4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190">
        <f>C5/R13</f>
        <v>0.1755079006772009</v>
      </c>
      <c r="R5" s="192">
        <v>3234.4</v>
      </c>
    </row>
    <row r="6" spans="1:18" ht="6" customHeight="1" x14ac:dyDescent="0.2">
      <c r="A6" s="189"/>
      <c r="B6" s="187"/>
      <c r="C6" s="62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91"/>
      <c r="R6" s="193"/>
    </row>
    <row r="7" spans="1:18" ht="21.95" customHeight="1" x14ac:dyDescent="0.2">
      <c r="A7" s="30"/>
      <c r="B7" s="9"/>
      <c r="C7" s="4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31"/>
    </row>
    <row r="8" spans="1:18" ht="21.95" customHeight="1" x14ac:dyDescent="0.2">
      <c r="A8" s="30"/>
      <c r="B8" s="9"/>
      <c r="C8" s="44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31"/>
    </row>
    <row r="9" spans="1:18" ht="26.1" customHeight="1" x14ac:dyDescent="0.2">
      <c r="A9" s="30"/>
      <c r="B9" s="9"/>
      <c r="C9" s="44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31"/>
    </row>
    <row r="10" spans="1:18" ht="21.95" customHeight="1" x14ac:dyDescent="0.2">
      <c r="A10" s="30"/>
      <c r="B10" s="9"/>
      <c r="C10" s="44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31"/>
    </row>
    <row r="11" spans="1:18" ht="21.95" customHeight="1" x14ac:dyDescent="0.2">
      <c r="A11" s="30"/>
      <c r="B11" s="9"/>
      <c r="C11" s="44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31"/>
    </row>
    <row r="12" spans="1:18" ht="33.950000000000003" customHeight="1" x14ac:dyDescent="0.2">
      <c r="A12" s="30"/>
      <c r="B12" s="19" t="s">
        <v>19</v>
      </c>
      <c r="C12" s="51">
        <f>C3+C5</f>
        <v>18428.800000000003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31"/>
    </row>
    <row r="13" spans="1:18" ht="33.950000000000003" customHeight="1" thickBot="1" x14ac:dyDescent="0.25">
      <c r="A13" s="32"/>
      <c r="B13" s="38" t="s">
        <v>26</v>
      </c>
      <c r="C13" s="52">
        <f>C12</f>
        <v>18428.800000000003</v>
      </c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49">
        <f>Q3+Q5</f>
        <v>1</v>
      </c>
      <c r="R13" s="41">
        <f>SUM(R3:R6)</f>
        <v>18428.8</v>
      </c>
    </row>
  </sheetData>
  <mergeCells count="9">
    <mergeCell ref="B5:B6"/>
    <mergeCell ref="A5:A6"/>
    <mergeCell ref="Q5:Q6"/>
    <mergeCell ref="R5:R6"/>
    <mergeCell ref="A1:R1"/>
    <mergeCell ref="B3:B4"/>
    <mergeCell ref="A3:A4"/>
    <mergeCell ref="Q3:Q4"/>
    <mergeCell ref="R3:R4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0"/>
  <sheetViews>
    <sheetView view="pageBreakPreview" zoomScale="70" zoomScaleNormal="100" zoomScaleSheetLayoutView="70" workbookViewId="0">
      <selection activeCell="I24" sqref="I24"/>
    </sheetView>
  </sheetViews>
  <sheetFormatPr defaultRowHeight="12.75" x14ac:dyDescent="0.2"/>
  <cols>
    <col min="1" max="1" width="6.6640625" customWidth="1"/>
    <col min="2" max="2" width="30" customWidth="1"/>
    <col min="3" max="15" width="15" bestFit="1" customWidth="1"/>
    <col min="16" max="16" width="9.83203125" customWidth="1"/>
    <col min="17" max="17" width="10" bestFit="1" customWidth="1"/>
    <col min="18" max="18" width="17.5" bestFit="1" customWidth="1"/>
    <col min="19" max="19" width="10.5" bestFit="1" customWidth="1"/>
  </cols>
  <sheetData>
    <row r="1" spans="1:19" ht="37.5" customHeight="1" x14ac:dyDescent="0.2">
      <c r="A1" s="179" t="s">
        <v>28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1"/>
    </row>
    <row r="2" spans="1:19" ht="33.950000000000003" customHeight="1" x14ac:dyDescent="0.2">
      <c r="A2" s="34" t="s">
        <v>3</v>
      </c>
      <c r="B2" s="16" t="s">
        <v>4</v>
      </c>
      <c r="C2" s="17" t="s">
        <v>5</v>
      </c>
      <c r="D2" s="17" t="s">
        <v>6</v>
      </c>
      <c r="E2" s="17" t="s">
        <v>7</v>
      </c>
      <c r="F2" s="17" t="s">
        <v>8</v>
      </c>
      <c r="G2" s="17" t="s">
        <v>9</v>
      </c>
      <c r="H2" s="17" t="s">
        <v>10</v>
      </c>
      <c r="I2" s="17" t="s">
        <v>11</v>
      </c>
      <c r="J2" s="17" t="s">
        <v>12</v>
      </c>
      <c r="K2" s="17" t="s">
        <v>13</v>
      </c>
      <c r="L2" s="17" t="s">
        <v>14</v>
      </c>
      <c r="M2" s="17" t="s">
        <v>15</v>
      </c>
      <c r="N2" s="17" t="s">
        <v>16</v>
      </c>
      <c r="O2" s="17" t="s">
        <v>17</v>
      </c>
      <c r="P2" s="4"/>
      <c r="Q2" s="17" t="s">
        <v>18</v>
      </c>
      <c r="R2" s="35" t="s">
        <v>19</v>
      </c>
    </row>
    <row r="3" spans="1:19" ht="24" customHeight="1" x14ac:dyDescent="0.2">
      <c r="A3" s="188">
        <v>1</v>
      </c>
      <c r="B3" s="186" t="s">
        <v>29</v>
      </c>
      <c r="C3" s="36">
        <v>32164.67</v>
      </c>
      <c r="D3" s="36">
        <f>R3-C3</f>
        <v>14059.330000000002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194">
        <f>R3/R10</f>
        <v>0.63552820445133729</v>
      </c>
      <c r="R3" s="192">
        <v>46224</v>
      </c>
      <c r="S3" s="3"/>
    </row>
    <row r="4" spans="1:19" ht="6" customHeight="1" x14ac:dyDescent="0.2">
      <c r="A4" s="189"/>
      <c r="B4" s="187"/>
      <c r="C4" s="63"/>
      <c r="D4" s="63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195"/>
      <c r="R4" s="193"/>
    </row>
    <row r="5" spans="1:19" ht="26.25" customHeight="1" x14ac:dyDescent="0.2">
      <c r="A5" s="188">
        <v>2</v>
      </c>
      <c r="B5" s="186" t="s">
        <v>27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36">
        <v>26509.200000000001</v>
      </c>
      <c r="P5" s="8"/>
      <c r="Q5" s="194">
        <f>R5/R10</f>
        <v>0.36447179554866282</v>
      </c>
      <c r="R5" s="192">
        <v>26509.200000000001</v>
      </c>
    </row>
    <row r="6" spans="1:19" ht="6" customHeight="1" x14ac:dyDescent="0.2">
      <c r="A6" s="189"/>
      <c r="B6" s="187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64"/>
      <c r="P6" s="15"/>
      <c r="Q6" s="195"/>
      <c r="R6" s="193"/>
    </row>
    <row r="7" spans="1:19" ht="21.95" customHeight="1" x14ac:dyDescent="0.2">
      <c r="A7" s="30"/>
      <c r="B7" s="9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31"/>
    </row>
    <row r="8" spans="1:19" ht="21.95" customHeight="1" x14ac:dyDescent="0.2">
      <c r="A8" s="30"/>
      <c r="B8" s="9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31"/>
    </row>
    <row r="9" spans="1:19" ht="33.950000000000003" customHeight="1" x14ac:dyDescent="0.2">
      <c r="A9" s="30"/>
      <c r="B9" s="19" t="s">
        <v>19</v>
      </c>
      <c r="C9" s="21">
        <f>C3</f>
        <v>32164.67</v>
      </c>
      <c r="D9" s="21">
        <f>D3</f>
        <v>14059.330000000002</v>
      </c>
      <c r="E9" s="37" t="s">
        <v>20</v>
      </c>
      <c r="F9" s="37" t="s">
        <v>20</v>
      </c>
      <c r="G9" s="37" t="s">
        <v>20</v>
      </c>
      <c r="H9" s="37" t="s">
        <v>20</v>
      </c>
      <c r="I9" s="37" t="s">
        <v>20</v>
      </c>
      <c r="J9" s="37" t="s">
        <v>20</v>
      </c>
      <c r="K9" s="37" t="s">
        <v>20</v>
      </c>
      <c r="L9" s="37" t="s">
        <v>20</v>
      </c>
      <c r="M9" s="37" t="s">
        <v>20</v>
      </c>
      <c r="N9" s="37" t="s">
        <v>20</v>
      </c>
      <c r="O9" s="21">
        <f>O5</f>
        <v>26509.200000000001</v>
      </c>
      <c r="P9" s="15"/>
      <c r="Q9" s="15"/>
      <c r="R9" s="31"/>
    </row>
    <row r="10" spans="1:19" ht="33.950000000000003" customHeight="1" thickBot="1" x14ac:dyDescent="0.25">
      <c r="A10" s="32"/>
      <c r="B10" s="38" t="s">
        <v>26</v>
      </c>
      <c r="C10" s="39">
        <f>C9</f>
        <v>32164.67</v>
      </c>
      <c r="D10" s="39">
        <f>C9+D9</f>
        <v>46224</v>
      </c>
      <c r="E10" s="39">
        <f t="shared" ref="E10:N10" si="0">D10</f>
        <v>46224</v>
      </c>
      <c r="F10" s="39">
        <f t="shared" si="0"/>
        <v>46224</v>
      </c>
      <c r="G10" s="39">
        <f t="shared" si="0"/>
        <v>46224</v>
      </c>
      <c r="H10" s="39">
        <f t="shared" si="0"/>
        <v>46224</v>
      </c>
      <c r="I10" s="39">
        <f t="shared" si="0"/>
        <v>46224</v>
      </c>
      <c r="J10" s="39">
        <f t="shared" si="0"/>
        <v>46224</v>
      </c>
      <c r="K10" s="39">
        <f t="shared" si="0"/>
        <v>46224</v>
      </c>
      <c r="L10" s="39">
        <f t="shared" si="0"/>
        <v>46224</v>
      </c>
      <c r="M10" s="39">
        <f t="shared" si="0"/>
        <v>46224</v>
      </c>
      <c r="N10" s="39">
        <f t="shared" si="0"/>
        <v>46224</v>
      </c>
      <c r="O10" s="39">
        <f>N10+O9</f>
        <v>72733.2</v>
      </c>
      <c r="P10" s="33"/>
      <c r="Q10" s="40">
        <f>SUM(Q3:Q9)</f>
        <v>1</v>
      </c>
      <c r="R10" s="41">
        <f>SUM(R3:R5)</f>
        <v>72733.2</v>
      </c>
    </row>
  </sheetData>
  <mergeCells count="9">
    <mergeCell ref="A1:R1"/>
    <mergeCell ref="B3:B4"/>
    <mergeCell ref="A3:A4"/>
    <mergeCell ref="B5:B6"/>
    <mergeCell ref="A5:A6"/>
    <mergeCell ref="R5:R6"/>
    <mergeCell ref="R3:R4"/>
    <mergeCell ref="Q3:Q4"/>
    <mergeCell ref="Q5:Q6"/>
  </mergeCells>
  <pageMargins left="0.70866141732283472" right="0.70866141732283472" top="0.74803149606299213" bottom="0.74803149606299213" header="0.31496062992125984" footer="0.31496062992125984"/>
  <pageSetup paperSize="9" scale="54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6"/>
  <sheetViews>
    <sheetView view="pageBreakPreview" zoomScale="70" zoomScaleNormal="85" zoomScaleSheetLayoutView="70" workbookViewId="0">
      <selection activeCell="R23" sqref="R23"/>
    </sheetView>
  </sheetViews>
  <sheetFormatPr defaultRowHeight="12.75" x14ac:dyDescent="0.2"/>
  <cols>
    <col min="1" max="1" width="8.1640625" customWidth="1"/>
    <col min="2" max="2" width="25.33203125" customWidth="1"/>
    <col min="3" max="3" width="10" customWidth="1"/>
    <col min="4" max="4" width="13.33203125" bestFit="1" customWidth="1"/>
    <col min="5" max="5" width="13.6640625" bestFit="1" customWidth="1"/>
    <col min="6" max="6" width="14.1640625" bestFit="1" customWidth="1"/>
    <col min="7" max="7" width="14.6640625" bestFit="1" customWidth="1"/>
    <col min="8" max="8" width="14.1640625" bestFit="1" customWidth="1"/>
    <col min="9" max="9" width="15.33203125" bestFit="1" customWidth="1"/>
    <col min="10" max="10" width="15.33203125" style="26" bestFit="1" customWidth="1"/>
    <col min="11" max="11" width="16.1640625" bestFit="1" customWidth="1"/>
    <col min="12" max="12" width="15.33203125" bestFit="1" customWidth="1"/>
    <col min="13" max="13" width="15" bestFit="1" customWidth="1"/>
    <col min="14" max="15" width="15.33203125" bestFit="1" customWidth="1"/>
    <col min="16" max="16" width="9.83203125" customWidth="1"/>
    <col min="17" max="17" width="9.1640625" bestFit="1" customWidth="1"/>
    <col min="18" max="18" width="17.5" bestFit="1" customWidth="1"/>
    <col min="19" max="19" width="11.5" bestFit="1" customWidth="1"/>
  </cols>
  <sheetData>
    <row r="1" spans="1:19" ht="30.75" customHeight="1" x14ac:dyDescent="0.2">
      <c r="A1" s="179" t="s">
        <v>25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1"/>
    </row>
    <row r="2" spans="1:19" ht="33.950000000000003" customHeight="1" x14ac:dyDescent="0.2">
      <c r="A2" s="125" t="s">
        <v>3</v>
      </c>
      <c r="B2" s="28" t="s">
        <v>4</v>
      </c>
      <c r="C2" s="22" t="s">
        <v>5</v>
      </c>
      <c r="D2" s="22" t="s">
        <v>6</v>
      </c>
      <c r="E2" s="22" t="s">
        <v>7</v>
      </c>
      <c r="F2" s="22" t="s">
        <v>8</v>
      </c>
      <c r="G2" s="22" t="s">
        <v>9</v>
      </c>
      <c r="H2" s="22" t="s">
        <v>10</v>
      </c>
      <c r="I2" s="22" t="s">
        <v>11</v>
      </c>
      <c r="J2" s="22" t="s">
        <v>12</v>
      </c>
      <c r="K2" s="22" t="s">
        <v>13</v>
      </c>
      <c r="L2" s="22" t="s">
        <v>14</v>
      </c>
      <c r="M2" s="22" t="s">
        <v>15</v>
      </c>
      <c r="N2" s="22" t="s">
        <v>16</v>
      </c>
      <c r="O2" s="22" t="s">
        <v>17</v>
      </c>
      <c r="P2" s="4"/>
      <c r="Q2" s="17" t="s">
        <v>18</v>
      </c>
      <c r="R2" s="35" t="s">
        <v>19</v>
      </c>
    </row>
    <row r="3" spans="1:19" ht="17.100000000000001" customHeight="1" x14ac:dyDescent="0.2">
      <c r="A3" s="188">
        <v>1</v>
      </c>
      <c r="B3" s="186" t="s">
        <v>25</v>
      </c>
      <c r="C3" s="18">
        <f>R3*C5</f>
        <v>3945.0127168670874</v>
      </c>
      <c r="D3" s="18">
        <f>R3*D5</f>
        <v>7326.8673946894032</v>
      </c>
      <c r="E3" s="18">
        <f>R3*E5</f>
        <v>7743.5450492203117</v>
      </c>
      <c r="F3" s="18">
        <f>R3*F5</f>
        <v>10324.721876080626</v>
      </c>
      <c r="G3" s="18">
        <f>R3*G5</f>
        <v>17647.677591100033</v>
      </c>
      <c r="H3" s="18">
        <f>R3*H5</f>
        <v>34372.206064400751</v>
      </c>
      <c r="I3" s="18">
        <f>R3*I5</f>
        <v>40917.611643453012</v>
      </c>
      <c r="J3" s="18">
        <f>R3*J5</f>
        <v>48446.240124733748</v>
      </c>
      <c r="K3" s="18">
        <f>R3*K5</f>
        <v>31976.451595081857</v>
      </c>
      <c r="L3" s="18">
        <f>R3*L5</f>
        <v>12824.540136396839</v>
      </c>
      <c r="M3" s="18">
        <f>R3*M5</f>
        <v>3542.5394857188453</v>
      </c>
      <c r="N3" s="18">
        <f>R3*N5</f>
        <v>8846.3036374536787</v>
      </c>
      <c r="O3" s="18">
        <f>3427.53+58.75</f>
        <v>3486.28</v>
      </c>
      <c r="P3" s="8"/>
      <c r="Q3" s="198">
        <f>R3/R12</f>
        <v>1</v>
      </c>
      <c r="R3" s="147">
        <v>231400</v>
      </c>
      <c r="S3" s="3"/>
    </row>
    <row r="4" spans="1:19" ht="6" customHeight="1" x14ac:dyDescent="0.2">
      <c r="A4" s="189"/>
      <c r="B4" s="187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10"/>
      <c r="Q4" s="199"/>
      <c r="R4" s="148"/>
    </row>
    <row r="5" spans="1:19" ht="21.95" hidden="1" customHeight="1" x14ac:dyDescent="0.2">
      <c r="A5" s="197"/>
      <c r="B5" s="196"/>
      <c r="C5" s="23">
        <v>1.7048455993375487E-2</v>
      </c>
      <c r="D5" s="23">
        <v>3.1663212595891978E-2</v>
      </c>
      <c r="E5" s="23">
        <v>3.3463893903285705E-2</v>
      </c>
      <c r="F5" s="23">
        <v>4.4618504218153096E-2</v>
      </c>
      <c r="G5" s="23">
        <v>7.6264812407519589E-2</v>
      </c>
      <c r="H5" s="23">
        <v>0.14854021635436798</v>
      </c>
      <c r="I5" s="23">
        <v>0.1768263251661755</v>
      </c>
      <c r="J5" s="23">
        <v>0.20936145257015448</v>
      </c>
      <c r="K5" s="23">
        <v>0.13818691268401839</v>
      </c>
      <c r="L5" s="23">
        <v>5.5421521764895586E-2</v>
      </c>
      <c r="M5" s="23">
        <v>1.5309159402415062E-2</v>
      </c>
      <c r="N5" s="23">
        <v>3.8229488493749693E-2</v>
      </c>
      <c r="O5" s="23">
        <v>1.5065981487313902E-2</v>
      </c>
      <c r="P5" s="9"/>
      <c r="Q5" s="11"/>
      <c r="R5" s="126"/>
    </row>
    <row r="6" spans="1:19" ht="21.95" customHeight="1" x14ac:dyDescent="0.2">
      <c r="A6" s="30"/>
      <c r="B6" s="9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9"/>
      <c r="Q6" s="9"/>
      <c r="R6" s="126"/>
    </row>
    <row r="7" spans="1:19" ht="21.95" customHeight="1" x14ac:dyDescent="0.2">
      <c r="A7" s="30"/>
      <c r="B7" s="9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9"/>
      <c r="Q7" s="9"/>
      <c r="R7" s="126"/>
    </row>
    <row r="8" spans="1:19" ht="21.95" customHeight="1" x14ac:dyDescent="0.2">
      <c r="A8" s="30"/>
      <c r="B8" s="9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9"/>
      <c r="Q8" s="9"/>
      <c r="R8" s="126"/>
    </row>
    <row r="9" spans="1:19" ht="21.95" customHeight="1" x14ac:dyDescent="0.2">
      <c r="A9" s="30"/>
      <c r="B9" s="9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9"/>
      <c r="Q9" s="9"/>
      <c r="R9" s="126"/>
    </row>
    <row r="10" spans="1:19" ht="21.95" customHeight="1" x14ac:dyDescent="0.2">
      <c r="A10" s="30"/>
      <c r="B10" s="9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9"/>
      <c r="Q10" s="9"/>
      <c r="R10" s="126"/>
    </row>
    <row r="11" spans="1:19" ht="33.950000000000003" customHeight="1" x14ac:dyDescent="0.2">
      <c r="A11" s="30"/>
      <c r="B11" s="29" t="s">
        <v>19</v>
      </c>
      <c r="C11" s="20">
        <f>C3</f>
        <v>3945.0127168670874</v>
      </c>
      <c r="D11" s="25">
        <f>D3</f>
        <v>7326.8673946894032</v>
      </c>
      <c r="E11" s="25">
        <f t="shared" ref="E11:O11" si="0">E3</f>
        <v>7743.5450492203117</v>
      </c>
      <c r="F11" s="25">
        <f t="shared" si="0"/>
        <v>10324.721876080626</v>
      </c>
      <c r="G11" s="25">
        <f t="shared" si="0"/>
        <v>17647.677591100033</v>
      </c>
      <c r="H11" s="25">
        <f t="shared" si="0"/>
        <v>34372.206064400751</v>
      </c>
      <c r="I11" s="25">
        <f t="shared" si="0"/>
        <v>40917.611643453012</v>
      </c>
      <c r="J11" s="25">
        <f t="shared" si="0"/>
        <v>48446.240124733748</v>
      </c>
      <c r="K11" s="25">
        <f t="shared" si="0"/>
        <v>31976.451595081857</v>
      </c>
      <c r="L11" s="25">
        <f t="shared" si="0"/>
        <v>12824.540136396839</v>
      </c>
      <c r="M11" s="25">
        <f t="shared" si="0"/>
        <v>3542.5394857188453</v>
      </c>
      <c r="N11" s="25">
        <f t="shared" si="0"/>
        <v>8846.3036374536787</v>
      </c>
      <c r="O11" s="25">
        <f t="shared" si="0"/>
        <v>3486.28</v>
      </c>
      <c r="P11" s="27"/>
      <c r="Q11" s="27"/>
      <c r="R11" s="31"/>
    </row>
    <row r="12" spans="1:19" ht="33.950000000000003" customHeight="1" thickBot="1" x14ac:dyDescent="0.25">
      <c r="A12" s="32"/>
      <c r="B12" s="127" t="s">
        <v>26</v>
      </c>
      <c r="C12" s="48">
        <f>C11</f>
        <v>3945.0127168670874</v>
      </c>
      <c r="D12" s="128">
        <f>C12+D11</f>
        <v>11271.880111556491</v>
      </c>
      <c r="E12" s="128">
        <f t="shared" ref="E12:N12" si="1">D12+E11</f>
        <v>19015.425160776802</v>
      </c>
      <c r="F12" s="128">
        <f t="shared" si="1"/>
        <v>29340.14703685743</v>
      </c>
      <c r="G12" s="128">
        <f t="shared" si="1"/>
        <v>46987.824627957467</v>
      </c>
      <c r="H12" s="128">
        <f t="shared" si="1"/>
        <v>81360.03069235821</v>
      </c>
      <c r="I12" s="128">
        <f t="shared" si="1"/>
        <v>122277.64233581122</v>
      </c>
      <c r="J12" s="128">
        <f t="shared" si="1"/>
        <v>170723.88246054496</v>
      </c>
      <c r="K12" s="128">
        <f t="shared" si="1"/>
        <v>202700.33405562682</v>
      </c>
      <c r="L12" s="128">
        <f t="shared" si="1"/>
        <v>215524.87419202365</v>
      </c>
      <c r="M12" s="128">
        <f t="shared" si="1"/>
        <v>219067.4136777425</v>
      </c>
      <c r="N12" s="128">
        <f t="shared" si="1"/>
        <v>227913.71731519618</v>
      </c>
      <c r="O12" s="128">
        <f>N12+O11</f>
        <v>231399.99731519617</v>
      </c>
      <c r="P12" s="129"/>
      <c r="Q12" s="130">
        <f>SUM(Q3:Q11)</f>
        <v>1</v>
      </c>
      <c r="R12" s="41">
        <f>SUM(R3)</f>
        <v>231400</v>
      </c>
    </row>
    <row r="16" spans="1:19" x14ac:dyDescent="0.2">
      <c r="P16" s="3"/>
    </row>
  </sheetData>
  <mergeCells count="5">
    <mergeCell ref="A1:R1"/>
    <mergeCell ref="B3:B5"/>
    <mergeCell ref="A3:A5"/>
    <mergeCell ref="Q3:Q4"/>
    <mergeCell ref="R3:R4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GERAL </vt:lpstr>
      <vt:lpstr>COMUNICAÇÃO</vt:lpstr>
      <vt:lpstr>PASSAGENS</vt:lpstr>
      <vt:lpstr>EXTERNAS</vt:lpstr>
      <vt:lpstr>SUBST</vt:lpstr>
      <vt:lpstr>DEMO</vt:lpstr>
      <vt:lpstr>IMPL. SERV</vt:lpstr>
      <vt:lpstr>ADM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(ICHL Comunica\347\343o - Or\347amento e Cronograma - 2016-06 - N\343o Desonerado.xls)</dc:title>
  <dc:creator>hp</dc:creator>
  <cp:lastModifiedBy>Regian Santana -</cp:lastModifiedBy>
  <cp:lastPrinted>2016-11-10T20:23:34Z</cp:lastPrinted>
  <dcterms:created xsi:type="dcterms:W3CDTF">2016-11-10T15:01:03Z</dcterms:created>
  <dcterms:modified xsi:type="dcterms:W3CDTF">2016-11-11T11:45:03Z</dcterms:modified>
</cp:coreProperties>
</file>